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OTES EDIFICACIONES-MODIFIC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TC110">'[16]Ana'!$F$3421</definedName>
    <definedName name="_TC220">'[16]Ana'!$F$3433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ERA">'[16]Ana'!$F$4488</definedName>
    <definedName name="ACERO1">'[16]Ana'!$F$35</definedName>
    <definedName name="ACERO12">'[16]Ana'!$F$23</definedName>
    <definedName name="ACERO1225">'[16]Ana'!$F$27</definedName>
    <definedName name="ACERO14">'[16]Ana'!$F$11</definedName>
    <definedName name="ACERO34">'[16]Ana'!$F$31</definedName>
    <definedName name="ACERO38">'[16]Ana'!$F$15</definedName>
    <definedName name="ACERO3825">'[16]Ana'!$F$19</definedName>
    <definedName name="ACERO601">'[16]Ana'!$F$59</definedName>
    <definedName name="ACERO6012">'[16]Ana'!$F$47</definedName>
    <definedName name="ACERO601225">'[16]Ana'!$F$51</definedName>
    <definedName name="ACERO6034">'[16]Ana'!$F$55</definedName>
    <definedName name="ACERO6038">'[16]Ana'!$F$39</definedName>
    <definedName name="ACERO603825">'[16]Ana'!$F$43</definedName>
    <definedName name="ALBANIL">'[18]Mano de Obra'!$D$11</definedName>
    <definedName name="ALBANIL2">'[18]Mano de Obra'!$D$12</definedName>
    <definedName name="ALBANIL3">'[18]Mano de Obra'!$D$13</definedName>
    <definedName name="_xlnm.Print_Area" localSheetId="0">'LOTES EDIFICACIONES-MODIFICADO'!$A$1:$G$307</definedName>
    <definedName name="ARENAMINA" localSheetId="0">#REF!</definedName>
    <definedName name="ARENAMINA">#REF!</definedName>
    <definedName name="AYUDANTE">'[18]Mano de Obra'!$D$8</definedName>
    <definedName name="BAÑERAHFBCA">'[16]Ana'!$F$3582</definedName>
    <definedName name="BAÑERAHFCOL">'[16]Ana'!$F$3609</definedName>
    <definedName name="BAÑERALIV">'[16]Ana'!$F$3555</definedName>
    <definedName name="BIDETBCO">'[16]Ana'!$F$3635</definedName>
    <definedName name="BIDETCOL">'[16]Ana'!$F$3661</definedName>
    <definedName name="BLOCK10">'[16]Ana'!$F$216</definedName>
    <definedName name="BLOCK12">'[16]Ana'!$F$227</definedName>
    <definedName name="BLOCK4">'[16]Ana'!$F$106</definedName>
    <definedName name="BLOCK4RUST">'[16]Ana'!$F$238</definedName>
    <definedName name="BLOCK6">'[16]Ana'!$F$139</definedName>
    <definedName name="BLOCK640">'[16]Ana'!$F$128</definedName>
    <definedName name="BLOCK6VIO2">'[16]Ana'!$F$150</definedName>
    <definedName name="BLOCK8">'[16]Ana'!$F$183</definedName>
    <definedName name="BLOCK820">'[16]Ana'!$F$161</definedName>
    <definedName name="BLOCK820CLLENAS">'[16]Ana'!$F$205</definedName>
    <definedName name="BLOCK840">'[16]Ana'!$F$172</definedName>
    <definedName name="BLOCK840CLLENAS">'[16]Ana'!$F$194</definedName>
    <definedName name="BLOCK8RUST">'[16]Ana'!$F$248</definedName>
    <definedName name="BLOCKCALAD666">'[16]Ana'!$F$253</definedName>
    <definedName name="BLOCKCALAD886">'[16]Ana'!$F$258</definedName>
    <definedName name="BLOCKCALADORN152040">'[16]Ana'!$F$263</definedName>
    <definedName name="BOMBA" localSheetId="0">#REF!</definedName>
    <definedName name="BOMBA">#REF!</definedName>
    <definedName name="BORDILLO4">'[16]Ana'!$F$72</definedName>
    <definedName name="BORDILLO6">'[16]Ana'!$F$82</definedName>
    <definedName name="BORDILLO8">'[16]Ana'!$F$92</definedName>
    <definedName name="BOTONTIMBRE">'[16]Ana'!$F$3476</definedName>
    <definedName name="CABTEJAASFINST" localSheetId="0">#REF!</definedName>
    <definedName name="CABTEJAASFINST">#REF!</definedName>
    <definedName name="CACERO">'[18]Mano de Obra'!$D$778</definedName>
    <definedName name="CAMARACAL">'[16]Ana'!$F$3672</definedName>
    <definedName name="CAMARAROC">'[16]Ana'!$F$3683</definedName>
    <definedName name="CAMARATIE">'[16]Ana'!$F$3694</definedName>
    <definedName name="CANTO">'[16]Ana'!$F$443</definedName>
    <definedName name="CARETEO">'[16]Ana'!$F$366</definedName>
    <definedName name="CASETA200">'[16]Ana'!$F$290</definedName>
    <definedName name="CASETA200M2">'[16]Ana'!$F$291</definedName>
    <definedName name="CASETA500">'[16]Ana'!$F$327</definedName>
    <definedName name="CASETAM2">'[16]Ana'!$F$328</definedName>
    <definedName name="CHAZO25" localSheetId="0">#REF!</definedName>
    <definedName name="CHAZO25">#REF!</definedName>
    <definedName name="CISTERNA4CAL">'[16]Ana'!$F$3759</definedName>
    <definedName name="CISTERNA4ROC">'[16]Ana'!$F$3779</definedName>
    <definedName name="CISTERNA8TIE">'[16]Ana'!$F$3799</definedName>
    <definedName name="CODOHG34X90" localSheetId="0">#REF!</definedName>
    <definedName name="CODOHG34X90">#REF!</definedName>
    <definedName name="CONTENTELFORDM">'[16]Ana'!$F$343</definedName>
    <definedName name="CONTENTELFORDM3">'[16]Ana'!$F$342</definedName>
    <definedName name="DESP24">'[16]Ana'!$F$3809</definedName>
    <definedName name="DESP34">'[16]Ana'!$F$3819</definedName>
    <definedName name="DESP44">'[16]Ana'!$F$3829</definedName>
    <definedName name="DESPLU3">'[16]Ana'!$F$352</definedName>
    <definedName name="DESPLU4">'[16]Ana'!$F$359</definedName>
    <definedName name="DIVISA" localSheetId="0">#REF!</definedName>
    <definedName name="DIVISA">#REF!</definedName>
    <definedName name="DUCHAFRIAHG">'[16]Ana'!$F$3862</definedName>
    <definedName name="EMPCOL">'[16]Ana'!$F$387</definedName>
    <definedName name="EMPEXTMA">'[16]Ana'!$F$407</definedName>
    <definedName name="EMPINTMA">'[16]Ana'!$F$399</definedName>
    <definedName name="EMPPULSCOL">'[16]Ana'!$F$438</definedName>
    <definedName name="EMPRAS">'[16]Ana'!$F$415</definedName>
    <definedName name="EMPRUS">'[16]Ana'!$F$430</definedName>
    <definedName name="EMPTECHO">'[16]Ana'!$F$423</definedName>
    <definedName name="ESCGRA23B">'[16]Ana'!$F$467</definedName>
    <definedName name="ESCGRA23C">'[16]Ana'!$F$473</definedName>
    <definedName name="ESCGRA23G">'[16]Ana'!$F$479</definedName>
    <definedName name="ESCGRABOTB">'[16]Ana'!$F$485</definedName>
    <definedName name="ESCGRABOTC">'[16]Ana'!$F$491</definedName>
    <definedName name="ESCSUPCHAC">'[16]Ana'!$F$509</definedName>
    <definedName name="ESCVIBB">'[16]Ana'!$F$515</definedName>
    <definedName name="ESCVIBC">'[16]Ana'!$F$521</definedName>
    <definedName name="ESCVIBG">'[16]Ana'!$F$527</definedName>
    <definedName name="ESTRIA">'[16]Ana'!$F$448</definedName>
    <definedName name="EXCRCOM3">'[18]Mano de Obra'!$D$556</definedName>
    <definedName name="FINOTECHOBER">'[16]Ana'!$F$5355</definedName>
    <definedName name="FINOTECHOINCL">'[16]Ana'!$F$5361</definedName>
    <definedName name="FINOTECHOPLA">'[16]Ana'!$F$5367</definedName>
    <definedName name="FRAGUA">'[16]Ana'!$F$371</definedName>
    <definedName name="FREG1HG">'[16]Ana'!$F$3918</definedName>
    <definedName name="FREG2HG">'[16]Ana'!$F$3890</definedName>
    <definedName name="GASOLINA">'[16]Ins'!$E$582</definedName>
    <definedName name="GOTEROCOL">'[16]Ana'!$F$453</definedName>
    <definedName name="GOTERORAN">'[16]Ana'!$F$458</definedName>
    <definedName name="HAANT4015124238">'[16]Ana'!$F$542</definedName>
    <definedName name="HAANT4015180238">'[16]Ana'!$F$546</definedName>
    <definedName name="HAANT4015210238">'[16]Ana'!$F$550</definedName>
    <definedName name="HACOL20201244041238A20LIG">'[16]Ana'!$F$579</definedName>
    <definedName name="HACOL20201244041238A20MANO">'[16]Ana'!$F$583</definedName>
    <definedName name="HACOL20201244043814A20LIG">'[16]Ana'!$F$570</definedName>
    <definedName name="HACOL20201244043814A20MANO">'[16]Ana'!$F$574</definedName>
    <definedName name="HACOL2020180404122538A20">'[16]Ana'!$F$705</definedName>
    <definedName name="HACOL20201804041238A20">'[16]Ana'!$F$700</definedName>
    <definedName name="HACOL2020180604122538A20">'[16]Ana'!$F$715</definedName>
    <definedName name="HACOL20201806041238A20">'[16]Ana'!$F$710</definedName>
    <definedName name="HACOL20301244041238A20LIG">'[16]Ana'!$F$596</definedName>
    <definedName name="HACOL20301244041238A20MANO">'[16]Ana'!$F$600</definedName>
    <definedName name="HACOL2030180604122538A20">'[16]Ana'!$F$733</definedName>
    <definedName name="HACOL20301806041238A20">'[16]Ana'!$F$728</definedName>
    <definedName name="HACOL30301244081238A20LIG">'[16]Ana'!$F$613</definedName>
    <definedName name="HACOL30301244081238A20MANO">'[16]Ana'!$F$617</definedName>
    <definedName name="HACOL3030180408122538A30">'[16]Ana'!$F$766</definedName>
    <definedName name="HACOL3030180408122538A30PORT">'[16]Ana'!$F$771</definedName>
    <definedName name="HACOL30301804081238A30">'[16]Ana'!$F$756</definedName>
    <definedName name="HACOL30301804081238A30PORT">'[16]Ana'!$F$761</definedName>
    <definedName name="HACOL3030180608122538A30">'[16]Ana'!$F$788</definedName>
    <definedName name="HACOL3030180608122538A30PORT">'[16]Ana'!$F$793</definedName>
    <definedName name="HACOL30301806081238A30">'[16]Ana'!$F$777</definedName>
    <definedName name="HACOL30301806081238A30PORT">'[16]Ana'!$F$782</definedName>
    <definedName name="HACOL30302104043438A30">'[16]Ana'!$F$949</definedName>
    <definedName name="HACOL30302104043438A30PORT">'[16]Ana'!$F$954</definedName>
    <definedName name="HACOL30302106043438A30">'[16]Ana'!$F$960</definedName>
    <definedName name="HACOL30302106043438A30PORT">'[16]Ana'!$F$965</definedName>
    <definedName name="HACOL30302404043438A30">'[16]Ana'!$F$1121</definedName>
    <definedName name="HACOL30302404043438A30PORT">'[16]Ana'!$F$1126</definedName>
    <definedName name="HACOL30302406043438A30">'[16]Ana'!$F$1132</definedName>
    <definedName name="HACOL30302406043438A30PORT">'[16]Ana'!$F$1137</definedName>
    <definedName name="HACOL30401244043438A30LIG">'[16]Ana'!$F$630</definedName>
    <definedName name="HACOL30401244043438A30MANO">'[16]Ana'!$F$634</definedName>
    <definedName name="HACOL30401804043438A30">'[16]Ana'!$F$806</definedName>
    <definedName name="HACOL30401804043438A30PORT">'[16]Ana'!$F$811</definedName>
    <definedName name="HACOL30401806043438A30">'[16]Ana'!$F$817</definedName>
    <definedName name="HACOL30401806043438A30PORT">'[16]Ana'!$F$822</definedName>
    <definedName name="HACOL30402104043438A30">'[16]Ana'!$F$978</definedName>
    <definedName name="HACOL30402104043438A30PORT">'[16]Ana'!$F$983</definedName>
    <definedName name="HACOL30402106043438A30">'[16]Ana'!$F$989</definedName>
    <definedName name="HACOL30402106043438A30PORT">'[16]Ana'!$F$994</definedName>
    <definedName name="HACOL30402404043438A30">'[16]Ana'!$F$1150</definedName>
    <definedName name="HACOL30402404043438A30PORT">'[16]Ana'!$F$1155</definedName>
    <definedName name="HACOL30402406043438A30">'[16]Ana'!$F$1161</definedName>
    <definedName name="HACOL30402406043438A30PORT">'[16]Ana'!$F$1166</definedName>
    <definedName name="HACOL40401244041243438A20LIG">'[16]Ana'!$F$648</definedName>
    <definedName name="HACOL40401244041243438A20MANO">'[16]Ana'!$F$652</definedName>
    <definedName name="HACOL4040180404124342538A20">'[16]Ana'!$F$847</definedName>
    <definedName name="HACOL4040180404124342538A20PORT">'[16]Ana'!$F$852</definedName>
    <definedName name="HACOL40401804041243438A20">'[16]Ana'!$F$836</definedName>
    <definedName name="HACOL40401804041243438A20PORT">'[16]Ana'!$F$841</definedName>
    <definedName name="HACOL4040180604124342538A30">'[16]Ana'!$F$871</definedName>
    <definedName name="HACOL4040180604124342538A30PORT">'[16]Ana'!$F$876</definedName>
    <definedName name="HACOL40401806041243438A30">'[16]Ana'!$F$859</definedName>
    <definedName name="HACOL40401806041243438A30PORT">'[16]Ana'!$F$864</definedName>
    <definedName name="HACOL4040210404122543438A20">'[16]Ana'!$F$1019</definedName>
    <definedName name="HACOL4040210404122543438A20PORT">'[16]Ana'!$F$1024</definedName>
    <definedName name="HACOL40402104041243438A20">'[16]Ana'!$F$1008</definedName>
    <definedName name="HACOL40402104041243438A20PORT">'[16]Ana'!$F$1013</definedName>
    <definedName name="HACOL4040210604122543438A30">'[16]Ana'!$F$1043</definedName>
    <definedName name="HACOL4040210604122543438A30PORT">'[16]Ana'!$F$1048</definedName>
    <definedName name="HACOL40402106041243438A30">'[16]Ana'!$F$1031</definedName>
    <definedName name="HACOL40402106041243438A30PORT">'[16]Ana'!$F$1036</definedName>
    <definedName name="HACOL4040240404122543438A20">'[16]Ana'!$F$1191</definedName>
    <definedName name="HACOL4040240404122543438A20PORT">'[16]Ana'!$F$1196</definedName>
    <definedName name="HACOL40402404041243438A20">'[16]Ana'!$F$1180</definedName>
    <definedName name="HACOL40402404041243438A20PORT">'[16]Ana'!$F$1185</definedName>
    <definedName name="HACOL4040240604122543438A30">'[16]Ana'!$F$1215</definedName>
    <definedName name="HACOL4040240604122543438A30PORT">'[16]Ana'!$F$1220</definedName>
    <definedName name="HACOL40402406041243438A30">'[16]Ana'!$F$1203</definedName>
    <definedName name="HACOL40402406041243438A30PORT">'[16]Ana'!$F$1208</definedName>
    <definedName name="HACOL5050124404344138A20LIG">'[16]Ana'!$F$666</definedName>
    <definedName name="HACOL5050124404344138A20MANO">'[16]Ana'!$F$670</definedName>
    <definedName name="HACOL5050180404344138A20">'[16]Ana'!$F$890</definedName>
    <definedName name="HACOL5050180404344138A20PORT">'[16]Ana'!$F$895</definedName>
    <definedName name="HACOL5050180604344138A20">'[16]Ana'!$F$902</definedName>
    <definedName name="HACOL5050180604344138A20PORT">'[16]Ana'!$F$907</definedName>
    <definedName name="HACOL5050210404344138A20">'[16]Ana'!$F$1062</definedName>
    <definedName name="HACOL5050210404344138A20PORT">'[16]Ana'!$F$1067</definedName>
    <definedName name="HACOL5050210604344138A20">'[16]Ana'!$F$1074</definedName>
    <definedName name="HACOL5050210604344138A20PORT">'[16]Ana'!$F$1079</definedName>
    <definedName name="HACOL5050240404344138A20">'[16]Ana'!$F$1234</definedName>
    <definedName name="HACOL5050240404344138A20PORT">'[16]Ana'!$F$1239</definedName>
    <definedName name="HACOL5050240604344138A20">'[16]Ana'!$F$1246</definedName>
    <definedName name="HACOL5050240604344138A20PORT">'[16]Ana'!$F$1251</definedName>
    <definedName name="HACOL60601244012138A20LIG">'[16]Ana'!$F$683</definedName>
    <definedName name="HACOL60601244012138A20MANO">'[16]Ana'!$F$687</definedName>
    <definedName name="HACOL60601804012138A20">'[16]Ana'!$F$920</definedName>
    <definedName name="HACOL60601804012138A30PORT">'[16]Ana'!$F$925</definedName>
    <definedName name="HACOL60601806012138A30">'[16]Ana'!$F$931</definedName>
    <definedName name="HACOL60601806012138A30PORT">'[16]Ana'!$F$936</definedName>
    <definedName name="HACOL60602104012138A20">'[16]Ana'!$F$1092</definedName>
    <definedName name="HACOL60602104012138A30PORT">'[16]Ana'!$F$1097</definedName>
    <definedName name="HACOL60602106012138A30">'[16]Ana'!$F$1103</definedName>
    <definedName name="HACOL60602106012138A30PORT">'[16]Ana'!$F$1108</definedName>
    <definedName name="HACOL60602404012138A20">'[16]Ana'!$F$1264</definedName>
    <definedName name="HACOL60602404012138A20PORT">'[16]Ana'!$F$1269</definedName>
    <definedName name="HACOL60602406012138A20">'[16]Ana'!$F$1275</definedName>
    <definedName name="HACOL60602406012138A20PORT">'[16]Ana'!$F$1280</definedName>
    <definedName name="HACOLA15201244043814A20LIG">'[16]Ana'!$F$1295</definedName>
    <definedName name="HACOLA15201244043814A20MANO">'[16]Ana'!$F$1307</definedName>
    <definedName name="HACOLA20201244043814A20LIG">'[16]Ana'!$F$1343</definedName>
    <definedName name="HACOLA20201244043814A20MANO">'[16]Ana'!$F$1355</definedName>
    <definedName name="HADIN10201244023821214A20LIG">'[16]Ana'!$F$1371</definedName>
    <definedName name="HADIN10201244023821214A20MANO">'[16]Ana'!$F$1384</definedName>
    <definedName name="HADIN10201804023821214A20">'[16]Ana'!$F$1473</definedName>
    <definedName name="HADIN15201244023831214A20LIG">'[16]Ana'!$F$1397</definedName>
    <definedName name="HADIN15201244023831214A20MANO">'[16]Ana'!$F$1410</definedName>
    <definedName name="HADIN15201804023831214A20">'[16]Ana'!$F$1486</definedName>
    <definedName name="HADIN20201244023831238A20LIG">'[16]Ana'!$F$1448</definedName>
    <definedName name="HADIN20201244023831238A20MANO">'[16]Ana'!$F$1460</definedName>
    <definedName name="HADIN20201804023831238A20">'[16]Ana'!$F$1498</definedName>
    <definedName name="HALOS10124403825A25LIGW">'[16]Ana'!$F$1517</definedName>
    <definedName name="HALOS101244038A25LIGW">'[16]Ana'!$F$1513</definedName>
    <definedName name="HALOS10124603825A25LIGW">'[16]Ana'!$F$1527</definedName>
    <definedName name="HALOS101246038A25LIGW">'[16]Ana'!$F$1522</definedName>
    <definedName name="HALOS10180403825A25">'[16]Ana'!$F$1569</definedName>
    <definedName name="HALOS101804038A25">'[16]Ana'!$F$1565</definedName>
    <definedName name="HALOS10180603825A25">'[16]Ana'!$F$1579</definedName>
    <definedName name="HALOS101806038A25">'[16]Ana'!$F$1574</definedName>
    <definedName name="HALOS12124403825A25LIGW">'[16]Ana'!$F$1543</definedName>
    <definedName name="HALOS121244038A25LIGW">'[16]Ana'!$F$1539</definedName>
    <definedName name="HALOS12124603825A25LIGW">'[16]Ana'!$F$1553</definedName>
    <definedName name="HALOS121246038A25LIGW">'[16]Ana'!$F$1548</definedName>
    <definedName name="HALOS12180403825A25">'[16]Ana'!$F$1595</definedName>
    <definedName name="HALOS121804038A25">'[16]Ana'!$F$1591</definedName>
    <definedName name="HALOS12180603825A25">'[16]Ana'!$F$1605</definedName>
    <definedName name="HALOS121806038A25">'[16]Ana'!$F$1600</definedName>
    <definedName name="HAMUR15180403825A20X202CAR">'[16]Ana'!$F$1625</definedName>
    <definedName name="HAMUR151804038A20X202CAR">'[16]Ana'!$F$1621</definedName>
    <definedName name="HAMUR15180603825A20X202CAR">'[16]Ana'!$F$1635</definedName>
    <definedName name="HAMUR151806038A20X202CAR">'[16]Ana'!$F$1630</definedName>
    <definedName name="HAMUR15210403825A20X202CAR">'[16]Ana'!$F$1652</definedName>
    <definedName name="HAMUR152104038A20X202CAR">'[16]Ana'!$F$1648</definedName>
    <definedName name="HAMUR15210603825A20X202CAR">'[16]Ana'!$F$1662</definedName>
    <definedName name="HAMUR152106038A20X202CAR">'[16]Ana'!$F$1657</definedName>
    <definedName name="HAMUR15240403825A20X202CAR">'[16]Ana'!$F$1679</definedName>
    <definedName name="HAMUR152404038A20X202CAR">'[16]Ana'!$F$1675</definedName>
    <definedName name="HAMUR15240603825A20X202CAR">'[16]Ana'!$F$1689</definedName>
    <definedName name="HAMUR152406038A20X202CAR">'[16]Ana'!$F$1684</definedName>
    <definedName name="HAMUR20180403825A20X202CAR">'[16]Ana'!$F$1706</definedName>
    <definedName name="HAMUR201804038A20X202CAR">'[16]Ana'!$F$1702</definedName>
    <definedName name="HAMUR20180603825A20X202CAR">'[16]Ana'!$F$1716</definedName>
    <definedName name="HAMUR201806038A20X202CAR">'[16]Ana'!$F$1711</definedName>
    <definedName name="HAMUR20210401225A10X102CAR">'[16]Ana'!$F$1760</definedName>
    <definedName name="HAMUR20210401225A20X202CAR">'[16]Ana'!$F$1787</definedName>
    <definedName name="HAMUR202104012A10X102CAR">'[16]Ana'!$F$1756</definedName>
    <definedName name="HAMUR202104012A20X202CAR">'[16]Ana'!$F$1783</definedName>
    <definedName name="HAMUR20210403825A20X202CAR">'[16]Ana'!$F$1733</definedName>
    <definedName name="HAMUR202104038A20X202CAR">'[16]Ana'!$F$1729</definedName>
    <definedName name="HAMUR20210601225A10X102CAR">'[16]Ana'!$F$1770</definedName>
    <definedName name="HAMUR20210601225A20X202CAR">'[16]Ana'!$F$1797</definedName>
    <definedName name="HAMUR202106012A10X102CAR">'[16]Ana'!$F$1765</definedName>
    <definedName name="HAMUR202106012A20X202CAR">'[16]Ana'!$F$1792</definedName>
    <definedName name="HAMUR20210603825A20X202CAR">'[16]Ana'!$F$1743</definedName>
    <definedName name="HAMUR202106038A20X202CAR">'[16]Ana'!$F$1738</definedName>
    <definedName name="HAMUR20240401225A10X102CAR">'[16]Ana'!$F$1814</definedName>
    <definedName name="HAMUR20240401225A20X202CAR">'[16]Ana'!$F$1841</definedName>
    <definedName name="HAMUR202404012A10X102CAR">'[16]Ana'!$F$1810</definedName>
    <definedName name="HAMUR202404012A20X202CAR">'[16]Ana'!$F$1837</definedName>
    <definedName name="HAMUR20240601225A10X102CAR">'[16]Ana'!$F$1824</definedName>
    <definedName name="HAMUR20240601225A20X202CAR">'[16]Ana'!$F$1851</definedName>
    <definedName name="HAMUR202406012A10X102CAR">'[16]Ana'!$F$1819</definedName>
    <definedName name="HAMUR202406012A20X202CAR">'[16]Ana'!$F$1846</definedName>
    <definedName name="HAPISO38A20AD124ESP10">'[16]Ana'!$F$4643</definedName>
    <definedName name="HAPISO38A20AD124ESP12">'[16]Ana'!$F$4652</definedName>
    <definedName name="HAPISO38A20AD124ESP15">'[16]Ana'!$F$4661</definedName>
    <definedName name="HAPISO38A20AD124ESP20">'[16]Ana'!$F$4670</definedName>
    <definedName name="HAPISO38A20AD140ESP10">'[16]Ana'!$F$4679</definedName>
    <definedName name="HAPISO38A20AD140ESP12">'[16]Ana'!$F$4688</definedName>
    <definedName name="HAPISO38A20AD140ESP15">'[16]Ana'!$F$4697</definedName>
    <definedName name="HAPISO38A20AD140ESP20">'[16]Ana'!$F$4706</definedName>
    <definedName name="HAPISO38A20AD180ESP10">'[16]Ana'!$F$4715</definedName>
    <definedName name="HAPISO38A20AD180ESP12">'[16]Ana'!$F$4724</definedName>
    <definedName name="HAPISO38A20AD180ESP15">'[16]Ana'!$F$4733</definedName>
    <definedName name="HAPISO38A20AD180ESP20">'[16]Ana'!$F$4742</definedName>
    <definedName name="HAPISO38A20AD210ESP10">'[16]Ana'!$F$4751</definedName>
    <definedName name="HAPISO38A20AD210ESP12">'[16]Ana'!$F$4760</definedName>
    <definedName name="HAPISO38A20AD210ESP15">'[16]Ana'!$F$4769</definedName>
    <definedName name="HAPISO38A20AD210ESP20">'[16]Ana'!$F$4778</definedName>
    <definedName name="HARAMPA12124401225A2038A20LIGWIN">'[16]Ana'!$F$1871</definedName>
    <definedName name="HARAMPA12124401225A2038A20MANO">'[16]Ana'!$F$1890</definedName>
    <definedName name="HARAMPA121244012A2038A20LIGWIN">'[16]Ana'!$F$1866</definedName>
    <definedName name="HARAMPA121244012A2038A20MANO">'[16]Ana'!$F$1885</definedName>
    <definedName name="HARAMPA12124601225A2038A20LIGWIN">'[16]Ana'!$F$1881</definedName>
    <definedName name="HARAMPA12124601225A2038A20MANO">'[16]Ana'!$F$1901</definedName>
    <definedName name="HARAMPA121246012A2038A20LIGWIN">'[16]Ana'!$F$1876</definedName>
    <definedName name="HARAMPA121246012A2038A20MANO">'[16]Ana'!$F$1896</definedName>
    <definedName name="HARAMPA12180401225A2038A20">'[16]Ana'!$F$1918</definedName>
    <definedName name="HARAMPA121804012A2038A20">'[16]Ana'!$F$1913</definedName>
    <definedName name="HARAMPA12180601225A2038A20">'[16]Ana'!$F$1928</definedName>
    <definedName name="HARAMPA121806012A2038A20">'[16]Ana'!$F$1923</definedName>
    <definedName name="HARAMPA12210401225A2038A20">'[16]Ana'!$F$1945</definedName>
    <definedName name="HARAMPA122104012A2038A20">'[16]Ana'!$F$1940</definedName>
    <definedName name="HARAMPA12210601225A2038A20">'[16]Ana'!$F$1955</definedName>
    <definedName name="HARAMPA122106012A2038A20">'[16]Ana'!$F$1950</definedName>
    <definedName name="HARAMPA12240401225A2038A20">'[16]Ana'!$F$1972</definedName>
    <definedName name="HARAMPA122404012A2038A20">'[16]Ana'!$F$1967</definedName>
    <definedName name="HARAMPA12240601225A2038A20">'[16]Ana'!$F$1982</definedName>
    <definedName name="HARAMPA122406012A2038A20">'[16]Ana'!$F$1977</definedName>
    <definedName name="HAVA15201244043814A20LIG">'[16]Ana'!$F$2494</definedName>
    <definedName name="HAVA15201244043814A20MANO">'[16]Ana'!$F$2506</definedName>
    <definedName name="HAVA20201244043838A20LIG">'[16]Ana'!$F$2517</definedName>
    <definedName name="HAVA20201244043838A20MANO">'[16]Ana'!$F$2528</definedName>
    <definedName name="HAVIGA20401244033423838A20LIGWIN">'[16]Ana'!$F$1998</definedName>
    <definedName name="HAVIGA20401246033423838A20LIGWIN">'[16]Ana'!$F$2004</definedName>
    <definedName name="HAVIGA20401804033423838A20">'[16]Ana'!$F$2081</definedName>
    <definedName name="HAVIGA20401804033423838A20POR">'[16]Ana'!$F$2086</definedName>
    <definedName name="HAVIGA20401806033423838A20">'[16]Ana'!$F$2092</definedName>
    <definedName name="HAVIGA20401806033423838A20POR">'[16]Ana'!$F$2098</definedName>
    <definedName name="HAVIGA20402104033423838A20">'[16]Ana'!$F$2218</definedName>
    <definedName name="HAVIGA20402104033423838A20POR">'[16]Ana'!$F$2223</definedName>
    <definedName name="HAVIGA20402106033423838A20">'[16]Ana'!$F$2229</definedName>
    <definedName name="HAVIGA20402106033423838A20POR">'[16]Ana'!$F$2235</definedName>
    <definedName name="HAVIGA20402404033423838A20">'[16]Ana'!$F$2355</definedName>
    <definedName name="HAVIGA20402404033423838A20POR">'[16]Ana'!$F$2360</definedName>
    <definedName name="HAVIGA20402406033423838A20">'[16]Ana'!$F$2366</definedName>
    <definedName name="HAVIGA20402406033423838A20POR">'[16]Ana'!$F$2372</definedName>
    <definedName name="HAVIGA25501244043423838A25LIGWIN">'[16]Ana'!$F$2017</definedName>
    <definedName name="HAVIGA25501246043423838A25LIGWIN">'[16]Ana'!$F$2023</definedName>
    <definedName name="HAVIGA25501804043423838A25">'[16]Ana'!$F$2111</definedName>
    <definedName name="HAVIGA25501804043423838A25POR">'[16]Ana'!$F$2116</definedName>
    <definedName name="HAVIGA25501806043423838A25">'[16]Ana'!$F$2122</definedName>
    <definedName name="HAVIGA25501806043423838A25POR">'[16]Ana'!$F$2128</definedName>
    <definedName name="HAVIGA25502104043423838A25">'[16]Ana'!$F$2248</definedName>
    <definedName name="HAVIGA25502104043423838A25POR">'[16]Ana'!$F$2253</definedName>
    <definedName name="HAVIGA25502106043423838A25">'[16]Ana'!$F$2259</definedName>
    <definedName name="HAVIGA25502106043423838A25POR">'[16]Ana'!$F$2265</definedName>
    <definedName name="HAVIGA25502404043423838A25">'[16]Ana'!$F$2385</definedName>
    <definedName name="HAVIGA25502404043423838A25POR">'[16]Ana'!$F$2390</definedName>
    <definedName name="HAVIGA25502406043423838A25">'[16]Ana'!$F$2396</definedName>
    <definedName name="HAVIGA25502406043423838A25POR">'[16]Ana'!$F$2402</definedName>
    <definedName name="HAVIGA3060124404123838A25LIGWIN">'[16]Ana'!$F$2036</definedName>
    <definedName name="HAVIGA3060124604123838A25LIGWIN">'[16]Ana'!$F$2042</definedName>
    <definedName name="HAVIGA3060180404123838A25">'[16]Ana'!$F$2141</definedName>
    <definedName name="HAVIGA3060180404123838A25POR">'[16]Ana'!$F$2146</definedName>
    <definedName name="HAVIGA3060180604123838A25">'[16]Ana'!$F$2152</definedName>
    <definedName name="HAVIGA3060180604123838A25POR">'[16]Ana'!$F$2158</definedName>
    <definedName name="HAVIGA3060210404123838A25">'[16]Ana'!$F$2278</definedName>
    <definedName name="HAVIGA3060210404123838A25POR">'[16]Ana'!$F$2283</definedName>
    <definedName name="HAVIGA3060210604123838A25">'[16]Ana'!$F$2289</definedName>
    <definedName name="HAVIGA3060210604123838A25POR">'[16]Ana'!$F$2295</definedName>
    <definedName name="HAVIGA3060240404123838A25">'[16]Ana'!$F$2415</definedName>
    <definedName name="HAVIGA3060240404123838A25POR">'[16]Ana'!$F$2420</definedName>
    <definedName name="HAVIGA3060240604123838A25">'[16]Ana'!$F$2426</definedName>
    <definedName name="HAVIGA3060240604123838A25POR">'[16]Ana'!$F$2432</definedName>
    <definedName name="HAVIGA408012440512122538A25LIGWIN">'[16]Ana'!$F$2061</definedName>
    <definedName name="HAVIGA4080124405121238A25LIGWIN">'[16]Ana'!$F$2056</definedName>
    <definedName name="HAVIGA4080124605121238A25LIGWIN">'[16]Ana'!$F$2068</definedName>
    <definedName name="HAVIGA4080180405121238A25">'[16]Ana'!$F$2172</definedName>
    <definedName name="HAVIGA4080180405121238A25POR">'[16]Ana'!$F$2177</definedName>
    <definedName name="HAVIGA408018060512122538A25">'[16]Ana'!$F$2198</definedName>
    <definedName name="HAVIGA408018060512122538A25POR">'[16]Ana'!$F$2205</definedName>
    <definedName name="HAVIGA4080180605121238A25">'[16]Ana'!$F$2184</definedName>
    <definedName name="HAVIGA4080180605121238A25POR">'[16]Ana'!$F$2191</definedName>
    <definedName name="HAVIGA4080210405121238A25">'[16]Ana'!$F$2309</definedName>
    <definedName name="HAVIGA4080210405121238A25por">'[16]Ana'!$F$2314</definedName>
    <definedName name="HAVIGA408021060512122538A25">'[16]Ana'!$F$2335</definedName>
    <definedName name="HAVIGA408021060512122538A25POR">'[16]Ana'!$F$2342</definedName>
    <definedName name="HAVIGA4080210605121238A25">'[16]Ana'!$F$2321</definedName>
    <definedName name="HAVIGA4080210605121238A25POR">'[16]Ana'!$F$2328</definedName>
    <definedName name="HAVIGA4080240405121238A25">'[16]Ana'!$F$2446</definedName>
    <definedName name="HAVIGA4080240405121238A25POR">'[16]Ana'!$F$2451</definedName>
    <definedName name="HAVIGA408024060512122538A25">'[16]Ana'!$F$2472</definedName>
    <definedName name="HAVIGA408024060512122538A25PORT">'[16]Ana'!$F$2479</definedName>
    <definedName name="HAVIGA4080240605121238A25">'[16]Ana'!$F$2458</definedName>
    <definedName name="HAVIGA4080240605121238A25POR">'[16]Ana'!$F$2465</definedName>
    <definedName name="HAVUE4010124402383825A20LIGWIN">'[16]Ana'!$F$2547</definedName>
    <definedName name="HAVUE40101244023838A20LIGWIN">'[16]Ana'!$F$2543</definedName>
    <definedName name="HAVUE4010124602383825A20LIGWIN">'[16]Ana'!$F$2557</definedName>
    <definedName name="HAVUE40101246023838A20LIGWIN">'[16]Ana'!$F$2552</definedName>
    <definedName name="HAVUE4010180402383825A20">'[16]Ana'!$F$2599</definedName>
    <definedName name="HAVUE40101804023838A20">'[16]Ana'!$F$2595</definedName>
    <definedName name="HAVUE40101806023838A20">'[16]Ana'!$F$2604</definedName>
    <definedName name="HAVUE4012124402383825A20LIGWIN">'[16]Ana'!$F$2573</definedName>
    <definedName name="HAVUE40121244023838A20LIGWIN">'[16]Ana'!$F$2569</definedName>
    <definedName name="HAVUE4012124602383825A20LIGWIN">'[16]Ana'!$F$2583</definedName>
    <definedName name="HAVUE40121246023838A20LIGWIN">'[16]Ana'!$F$2578</definedName>
    <definedName name="HAVUE4012180402383825A20">'[16]Ana'!$F$2625</definedName>
    <definedName name="HAVUE40121804023838A20">'[16]Ana'!$F$2621</definedName>
    <definedName name="HAVUE4012180602383825A20">'[16]Ana'!$F$2635</definedName>
    <definedName name="HAVUE40121806023838A20">'[16]Ana'!$F$2630</definedName>
    <definedName name="HAZCH301354081225C634ADLIG">'[16]Ana'!$F$2652</definedName>
    <definedName name="HAZCH3013540812C634ADLIG">'[16]Ana'!$F$2645</definedName>
    <definedName name="HAZCH301356081225C634ADLIG">'[16]Ana'!$F$2666</definedName>
    <definedName name="HAZCH3013560812C634ADLIG">'[16]Ana'!$F$2659</definedName>
    <definedName name="HAZCH301404081225C634AD">'[16]Ana'!$F$2708</definedName>
    <definedName name="HAZCH3014040812C634AD">'[16]Ana'!$F$2701</definedName>
    <definedName name="HAZCH301406081225C634AD">'[16]Ana'!$F$2722</definedName>
    <definedName name="HAZCH3014060812C634AD">'[16]Ana'!$F$2715</definedName>
    <definedName name="HAZCH301804081225C634AD">'[16]Ana'!$F$2764</definedName>
    <definedName name="HAZCH3018040812C634AD">'[16]Ana'!$F$2757</definedName>
    <definedName name="HAZCH301806081225C634AD">'[16]Ana'!$F$2778</definedName>
    <definedName name="HAZCH3018060812C634AD">'[16]Ana'!$F$2771</definedName>
    <definedName name="HAZCH302104081225C634AD">'[16]Ana'!$F$2820</definedName>
    <definedName name="HAZCH3021040812C634AD">'[16]Ana'!$F$2813</definedName>
    <definedName name="HAZCH302106081225C634AD">'[16]Ana'!$F$2834</definedName>
    <definedName name="HAZCH3021060812C634AD">'[16]Ana'!$F$2827</definedName>
    <definedName name="HAZCH302404081225C634AD">'[16]Ana'!$F$2876</definedName>
    <definedName name="HAZCH3024040812C634AD">'[16]Ana'!$F$2869</definedName>
    <definedName name="HAZCH302406081225C634AD">'[16]Ana'!$F$2890</definedName>
    <definedName name="HAZCH3024060812C634AD">'[16]Ana'!$F$2883</definedName>
    <definedName name="HAZCH35180401225A15ADC18342CAM">'[16]Ana'!$F$2935</definedName>
    <definedName name="HAZCH351804012A15ADC18342CAM">'[16]Ana'!$F$2928</definedName>
    <definedName name="HAZCH35180601225A15ADC18342CAM">'[16]Ana'!$F$2949</definedName>
    <definedName name="HAZCH351806012A15ADC18342CAM">'[16]Ana'!$F$2942</definedName>
    <definedName name="HAZCH35210401225A15ADC18342CAM">'[16]Ana'!$F$2963</definedName>
    <definedName name="HAZCH352104012A15ADC18342CAM">'[16]Ana'!$F$2956</definedName>
    <definedName name="HAZCH35210601225A15ADC18342CAM">'[16]Ana'!$F$2977</definedName>
    <definedName name="HAZCH352106012A15ADC18342CAM">'[16]Ana'!$F$2970</definedName>
    <definedName name="HAZCH35240401225A15ADC18342CAM">'[16]Ana'!$F$2991</definedName>
    <definedName name="HAZCH352404012A15ADC18342CAM">'[16]Ana'!$F$2984</definedName>
    <definedName name="HAZCH35240601225A15ADC18342CAM">'[16]Ana'!$F$3005</definedName>
    <definedName name="HAZCH352406012A15ADC18342CAM">'[16]Ana'!$F$2998</definedName>
    <definedName name="HAZCH4013540812C634ADLIG">'[16]Ana'!$F$2673</definedName>
    <definedName name="HAZCH4013560812C634ADLIG">'[16]Ana'!$F$2680</definedName>
    <definedName name="HAZCH401404081225C634AD">'[16]Ana'!$F$2736</definedName>
    <definedName name="HAZCH4014040812C634AD">'[16]Ana'!$F$2729</definedName>
    <definedName name="HAZCH401804081225C634AD">'[16]Ana'!$F$2792</definedName>
    <definedName name="HAZCH4018040812C634AD">'[16]Ana'!$F$2785</definedName>
    <definedName name="HAZCH402104081225C634AD">'[16]Ana'!$F$2848</definedName>
    <definedName name="HAZCH4021040812C634AD">'[16]Ana'!$F$2841</definedName>
    <definedName name="HAZCH402404081225C634AD">'[16]Ana'!$F$2904</definedName>
    <definedName name="HAZCH4024040812C634AD">'[16]Ana'!$F$2897</definedName>
    <definedName name="HAZCH402406081225C634AD">'[16]Ana'!$F$2918</definedName>
    <definedName name="HAZCH4024060812C634AD">'[16]Ana'!$F$2911</definedName>
    <definedName name="HAZCH601356081225C634ADLIG">'[16]Ana'!$F$2694</definedName>
    <definedName name="HAZCH6013560812C634ADLIG">'[16]Ana'!$F$2687</definedName>
    <definedName name="HAZCH601406081225C634AD">'[16]Ana'!$F$2750</definedName>
    <definedName name="HAZCH6014060812C634AD">'[16]Ana'!$F$2743</definedName>
    <definedName name="HAZCH601806081225C634AD">'[16]Ana'!$F$2806</definedName>
    <definedName name="HAZCH6018060812C634AD">'[16]Ana'!$F$2799</definedName>
    <definedName name="HAZCH602106081225C634AD">'[16]Ana'!$F$2862</definedName>
    <definedName name="HAZCH6021060812C634AD">'[16]Ana'!$F$2855</definedName>
    <definedName name="HAZM201512423838A30LIG">'[16]Ana'!$F$3035</definedName>
    <definedName name="HAZM301512423838A30LIG">'[16]Ana'!$F$3041</definedName>
    <definedName name="HAZM302012423838A25LIG">'[16]Ana'!$F$3053</definedName>
    <definedName name="HAZM302013523838A25LIG">'[16]Ana'!$F$3014</definedName>
    <definedName name="HAZM302014023838A25">'[16]Ana'!$F$3074</definedName>
    <definedName name="HAZM30X20180">'[16]Ana'!$F$3095</definedName>
    <definedName name="HAZM401512423838A30LIG">'[16]Ana'!$F$3047</definedName>
    <definedName name="HAZM452012433838A25LIG">'[16]Ana'!$F$3058</definedName>
    <definedName name="HAZM452013533838A25LIG">'[16]Ana'!$F$3019</definedName>
    <definedName name="HAZM452014033838A25">'[16]Ana'!$F$3079</definedName>
    <definedName name="HAZM452018033838A25">'[16]Ana'!$F$3100</definedName>
    <definedName name="HAZM452512433838A25LIG">'[16]Ana'!$F$3063</definedName>
    <definedName name="HAZM452513533838A25LIG">'[16]Ana'!$F$3024</definedName>
    <definedName name="HAZM452514033838A25">'[16]Ana'!$F$3084</definedName>
    <definedName name="HAZM452521033838A25">'[16]Ana'!$F$3115</definedName>
    <definedName name="HAZM452524033838A25">'[16]Ana'!$F$3125</definedName>
    <definedName name="HAZM45X25180">'[16]Ana'!$F$3105</definedName>
    <definedName name="HAZM602512433838A25LIG">'[16]Ana'!$F$3068</definedName>
    <definedName name="HAZM602513533838A25LIG">'[16]Ana'!$F$3029</definedName>
    <definedName name="HAZM602514033838A25">'[16]Ana'!$F$3089</definedName>
    <definedName name="HAZM602521033838A25">'[16]Ana'!$F$3120</definedName>
    <definedName name="HAZM602524033838A25">'[16]Ana'!$F$3130</definedName>
    <definedName name="HAZM60X25180">'[16]Ana'!$F$3110</definedName>
    <definedName name="hligadora">'[16]Ana'!$F$3246</definedName>
    <definedName name="HORM124">'[16]Ana'!$F$3302</definedName>
    <definedName name="HORM124LIGADORA">'[16]Ana'!$F$3309</definedName>
    <definedName name="HORM124LIGAWINCHE">'[16]Ana'!$F$3316</definedName>
    <definedName name="HORM135">'[16]Ana'!$F$3281</definedName>
    <definedName name="HORM135LIGADORA">'[16]Ana'!$F$3288</definedName>
    <definedName name="HORM135LIGAWINCHE">'[16]Ana'!$F$3295</definedName>
    <definedName name="HORM140">'[16]Ana'!$F$3138</definedName>
    <definedName name="HORM160">'[16]Ana'!$F$3143</definedName>
    <definedName name="HORM180">'[16]Ana'!$F$3148</definedName>
    <definedName name="HORM210">'[16]Ana'!$F$3153</definedName>
    <definedName name="HORM240">'[16]Ana'!$F$3158</definedName>
    <definedName name="HORM250">'[16]Ana'!$F$3163</definedName>
    <definedName name="HORM260">'[16]Ana'!$F$3168</definedName>
    <definedName name="HORM280">'[16]Ana'!$F$3173</definedName>
    <definedName name="HORM300">'[16]Ana'!$F$3178</definedName>
    <definedName name="HORM315">'[16]Ana'!$F$3183</definedName>
    <definedName name="HORM350">'[16]Ana'!$F$3188</definedName>
    <definedName name="HORM400">'[16]Ana'!$F$3193</definedName>
    <definedName name="HORMFROT">'[16]Ana'!$F$4786</definedName>
    <definedName name="hwinche">'[16]Ana'!$F$3253</definedName>
    <definedName name="IMPEST">'[16]Ana'!$F$3325</definedName>
    <definedName name="INOALARBCO">'[16]Ana'!$F$3996</definedName>
    <definedName name="INOALARCOL">'[16]Ana'!$F$4022</definedName>
    <definedName name="INOBCOSER">'[16]Ana'!$F$3970</definedName>
    <definedName name="INOBCOTAPASER">'[16]Ana'!$F$3944</definedName>
    <definedName name="INTERRUPTOR3VIAS">'[16]Ana'!$F$3388</definedName>
    <definedName name="INTERRUPTOR4VIAS">'[16]Ana'!$F$3399</definedName>
    <definedName name="INTERRUPTORDOBLE">'[16]Ana'!$F$3366</definedName>
    <definedName name="INTERRUPTORPILOTO">'[16]Ana'!$F$3410</definedName>
    <definedName name="INTERRUPTORSENCILLO">'[16]Ana'!$F$3355</definedName>
    <definedName name="INTERRUPTORTRIPLE">'[16]Ana'!$F$3377</definedName>
    <definedName name="LAVGRA1BCO">'[16]Ana'!$F$4071</definedName>
    <definedName name="LAVGRA2BCO">'[16]Ana'!$F$4046</definedName>
    <definedName name="LAVM1917BCO">'[16]Ana'!$F$4097</definedName>
    <definedName name="LAVM1917COL">'[16]Ana'!$F$4123</definedName>
    <definedName name="LAVMOVABCO">'[16]Ana'!$F$4150</definedName>
    <definedName name="LAVMOVACOL">'[16]Ana'!$F$4177</definedName>
    <definedName name="LAVMSERBCO">'[16]Ana'!$F$4203</definedName>
    <definedName name="LIGALIGA">'[16]Ana'!$F$3262</definedName>
    <definedName name="ligawinche">'[16]Ana'!$F$3274</definedName>
    <definedName name="LUZCENITAL">'[16]Ana'!$F$3344</definedName>
    <definedName name="MA">'[18]Mano de Obra'!$D$10</definedName>
    <definedName name="MALLACICL6HG">'[16]Ana'!$F$4383</definedName>
    <definedName name="MEZCALAREPMOR">'[16]Ana'!$F$4415</definedName>
    <definedName name="MEZEMP">'[16]Ana'!$F$4397</definedName>
    <definedName name="MORTERO110">'[16]Ana'!$F$4421</definedName>
    <definedName name="MORTERO12">'[16]Ana'!$F$4410</definedName>
    <definedName name="MORTERO13">'[16]Ana'!$F$4392</definedName>
    <definedName name="MORTERO14">'[16]Ana'!$F$4403</definedName>
    <definedName name="NATILLA">'[16]Ana'!$F$375</definedName>
    <definedName name="ORI12FBCO">'[16]Ana'!$F$4225</definedName>
    <definedName name="ORI12FBCOFLUX">'[16]Ana'!$F$4243</definedName>
    <definedName name="ORI1FBCO">'[16]Ana'!$F$4265</definedName>
    <definedName name="ORI1FBCOFLUX">'[16]Ana'!$F$4283</definedName>
    <definedName name="ORIPEQBCO">'[16]Ana'!$F$4305</definedName>
    <definedName name="PACERO38" localSheetId="0">#REF!</definedName>
    <definedName name="PACERO38">#REF!</definedName>
    <definedName name="PANEL12CIR">'[16]Ana'!$F$3511</definedName>
    <definedName name="PANEL16CIR">'[16]Ana'!$F$3518</definedName>
    <definedName name="PANEL24CIR">'[16]Ana'!$F$3525</definedName>
    <definedName name="PANEL2CIR">'[16]Ana'!$F$3483</definedName>
    <definedName name="PANEL4CIR">'[16]Ana'!$F$3490</definedName>
    <definedName name="PANEL6CIR">'[16]Ana'!$F$3497</definedName>
    <definedName name="PANEL8CIR">'[16]Ana'!$F$3504</definedName>
    <definedName name="PEON">'[18]Mano de Obra'!$D$15</definedName>
    <definedName name="PINO" localSheetId="0">#REF!</definedName>
    <definedName name="PINO">#REF!</definedName>
    <definedName name="PINO1X4X12" localSheetId="0">#REF!</definedName>
    <definedName name="PINO1X4X12">#REF!</definedName>
    <definedName name="PINOBRUTO1x4x10" localSheetId="0">#REF!</definedName>
    <definedName name="PINOBRUTO1x4x10">#REF!</definedName>
    <definedName name="PINODOROBCOALA" localSheetId="0">#REF!</definedName>
    <definedName name="PINODOROBCOALA">#REF!</definedName>
    <definedName name="PINODOROBCOST" localSheetId="0">#REF!</definedName>
    <definedName name="PINODOROBCOST">#REF!</definedName>
    <definedName name="PINTACRIEXT">'[16]Ana'!$F$4430</definedName>
    <definedName name="PINTACRIEXTAND">'[16]Ana'!$F$4443</definedName>
    <definedName name="PINTACRIINT">'[16]Ana'!$F$4436</definedName>
    <definedName name="PINTECO">'[16]Ana'!$F$4462</definedName>
    <definedName name="PINTEPOX">'[16]Ana'!$F$4450</definedName>
    <definedName name="PINTLACA">'[16]Ana'!$F$4456</definedName>
    <definedName name="PINTMAN">'[16]Ana'!$F$4469</definedName>
    <definedName name="PINTMANAND">'[16]Ana'!$F$4477</definedName>
    <definedName name="PISO01">'[16]Ana'!$F$4570</definedName>
    <definedName name="PISO09">'[16]Ana'!$F$4580</definedName>
    <definedName name="PISOADOCLAGRIS">'[16]Ana'!$F$4497</definedName>
    <definedName name="PISOADOCLAQUEM">'[16]Ana'!$F$4515</definedName>
    <definedName name="PISOADOCLAROJO">'[16]Ana'!$F$4506</definedName>
    <definedName name="PISOADOCOLGRIS">'[16]Ana'!$F$4524</definedName>
    <definedName name="PISOADOCOLROJO">'[16]Ana'!$F$4533</definedName>
    <definedName name="PISOADOMEDGRIS">'[16]Ana'!$F$4542</definedName>
    <definedName name="PISOADOMEDQUEM">'[16]Ana'!$F$4560</definedName>
    <definedName name="PISOADOMEDROJO">'[16]Ana'!$F$4551</definedName>
    <definedName name="PISOGRA1233030BCO">'[16]Ana'!$F$4616</definedName>
    <definedName name="PISOGRA1234040BCO">'[16]Ana'!$F$4634</definedName>
    <definedName name="PISOGRABOTI4040BCO">'[16]Ana'!$F$4589</definedName>
    <definedName name="PISOGRABOTI4040COL">'[16]Ana'!$F$4598</definedName>
    <definedName name="PISOGRAPROY4040">'[16]Ana'!$F$4607</definedName>
    <definedName name="PISOHFV10">'[16]Ana'!$F$4794</definedName>
    <definedName name="PISOLADEXAPEQ">'[16]Ana'!$F$4811</definedName>
    <definedName name="PISOLADFERIAPEQ">'[16]Ana'!$F$4819</definedName>
    <definedName name="PISOMOSROJ2525">'[16]Ana'!$F$4827</definedName>
    <definedName name="PISOPUL10">'[16]Ana'!$F$4803</definedName>
    <definedName name="PLAVCOL" localSheetId="0">#REF!</definedName>
    <definedName name="PLAVCOL">#REF!</definedName>
    <definedName name="PLIGADORA2">'[16]Ins'!$E$584</definedName>
    <definedName name="PREJASLIV" localSheetId="0">#REF!</definedName>
    <definedName name="PREJASLIV">#REF!</definedName>
    <definedName name="PTAFRANCAOBA">'[16]Ana'!$F$4986</definedName>
    <definedName name="PTAFRANCAOBAM2">'[16]Ana'!$C$4986</definedName>
    <definedName name="PTAPANCORCAOBA">'[16]Ana'!$F$4957</definedName>
    <definedName name="PTAPANCORCAOBAM2">'[16]Ana'!$C$4957</definedName>
    <definedName name="PTAPANCORPINO">'[16]Ana'!$F$4948</definedName>
    <definedName name="PTAPANCORPINOM2">'[16]Ana'!$C$4948</definedName>
    <definedName name="PTAPANESPCAOBA">'[16]Ana'!$F$4966</definedName>
    <definedName name="PTAPANESPCAOBAM2">'[16]Ana'!$C$4966</definedName>
    <definedName name="PTAPANVAIVENCAOBA">'[16]Ana'!$F$4974</definedName>
    <definedName name="PTAPANVAIVENCAOBAM2">'[16]Ana'!$C$4974</definedName>
    <definedName name="PTAPLY">'[16]Ana'!$F$4939</definedName>
    <definedName name="PTAPLYM2">'[16]Ana'!$C$4939</definedName>
    <definedName name="PVIBRAZO40X40BLANCO" localSheetId="0">#REF!</definedName>
    <definedName name="PVIBRAZO40X40BLANCO">#REF!</definedName>
    <definedName name="PWINCHE2000K">'[16]Ins'!$E$592</definedName>
    <definedName name="QUICIOGRA30BCO">'[16]Ana'!$F$4841</definedName>
    <definedName name="QUICIOGRA40BCO">'[16]Ana'!$F$4848</definedName>
    <definedName name="QUICIOGRABOTI40COL">'[16]Ana'!$F$4834</definedName>
    <definedName name="QUICIOLAD">'[16]Ana'!$F$4862</definedName>
    <definedName name="QUICIOMOS25ROJ">'[16]Ana'!$F$4855</definedName>
    <definedName name="REDPVCDREN4X2" localSheetId="0">#REF!</definedName>
    <definedName name="REDPVCDREN4X2">#REF!</definedName>
    <definedName name="RELLENOCAL">'[16]Ana'!$F$5008</definedName>
    <definedName name="RELLENOCALEQ">'[16]Ana'!$F$5015</definedName>
    <definedName name="RELLENOCALGRAN">'[16]Ana'!$F$5022</definedName>
    <definedName name="RELLENOCALGRANEQ">'[16]Ana'!$F$5030</definedName>
    <definedName name="RELLENOGRAN">'[16]Ana'!$F$4995</definedName>
    <definedName name="RELLENOGRANEQ">'[16]Ana'!$F$5002</definedName>
    <definedName name="RELLENOREP">'[16]Ana'!$F$5035</definedName>
    <definedName name="RELLENOREPEQ">'[16]Ana'!$F$5041</definedName>
    <definedName name="REMOCIONCVMANO">'[16]Ana'!$F$5045</definedName>
    <definedName name="REPELLOTECHO">'[16]Ana'!$F$392</definedName>
    <definedName name="REPLANTEO">'[16]Ana'!$F$5059</definedName>
    <definedName name="REPLANTEOM">'[16]Ana'!$F$5060</definedName>
    <definedName name="RESANE">'[16]Ana'!$F$380</definedName>
    <definedName name="REVCER01">'[16]Ana'!$F$5072</definedName>
    <definedName name="REVCER09">'[16]Ana'!$F$5080</definedName>
    <definedName name="REVLAD248">'[16]Ana'!$F$5093</definedName>
    <definedName name="REVLADBIS228">'[16]Ana'!$F$5086</definedName>
    <definedName name="SALARIO">'[18]Mano de Obra'!$D$4</definedName>
    <definedName name="SALCAL">'[16]Ana'!$F$3444</definedName>
    <definedName name="SALTEL">'[16]Ana'!$F$3454</definedName>
    <definedName name="SEPTICOCAL">'[16]Ana'!$F$3709</definedName>
    <definedName name="SEPTICOROC">'[16]Ana'!$F$3724</definedName>
    <definedName name="SEPTICOTIE">'[16]Ana'!$F$3739</definedName>
    <definedName name="SILICOOL">'[16]Ana'!$F$3331</definedName>
    <definedName name="TC">'[18]Mano de Obra'!$D$14</definedName>
    <definedName name="TECHOASBTIJPIN">'[16]Ana'!$F$5107</definedName>
    <definedName name="TECHOTEJASFFORROCAO">'[16]Ana'!$F$5131</definedName>
    <definedName name="TECHOTEJASFFORROCED">'[16]Ana'!$F$5155</definedName>
    <definedName name="TECHOTEJASFFORROPINTRA">'[16]Ana'!$F$5179</definedName>
    <definedName name="TECHOTEJASFFORROROBBRA">'[16]Ana'!$F$5203</definedName>
    <definedName name="TECHOTEJCURVFORROCAO">'[16]Ana'!$F$5230</definedName>
    <definedName name="TECHOTEJCURVFORROCED">'[16]Ana'!$F$5257</definedName>
    <definedName name="TECHOTEJCURVFORROPINTRA">'[16]Ana'!$F$5284</definedName>
    <definedName name="TECHOTEJCURVFORROROBBRA">'[16]Ana'!$F$5311</definedName>
    <definedName name="TECHOTEJCURVSOBREFINO">'[16]Ana'!$F$5321</definedName>
    <definedName name="TECHOTEJCURVTIJPIN">'[16]Ana'!$F$5333</definedName>
    <definedName name="TECHOZIN26TIJPIN">'[16]Ana'!$F$5344</definedName>
    <definedName name="TIMBRE">'[16]Ana'!$F$3465</definedName>
    <definedName name="_xlnm.Print_Titles" localSheetId="0">'LOTES EDIFICACIONES-MODIFICADO'!$1:$11</definedName>
    <definedName name="TRAGRACAL">'[16]Ana'!$F$4314</definedName>
    <definedName name="TRAGRAROC">'[16]Ana'!$F$4323</definedName>
    <definedName name="TRAGRATIE">'[16]Ana'!$F$4332</definedName>
    <definedName name="TRANSTEJA165000" localSheetId="0">#REF!</definedName>
    <definedName name="TRANSTEJA165000">#REF!</definedName>
    <definedName name="TRANSTEJA185000" localSheetId="0">#REF!</definedName>
    <definedName name="TRANSTEJA185000">#REF!</definedName>
    <definedName name="TRATARMADERA">'[16]Ins 2'!$E$51</definedName>
    <definedName name="VACIADOAMANO">'[16]Ana'!$F$3213</definedName>
    <definedName name="VERGRAGRI">'[16]Ana'!$F$4355</definedName>
    <definedName name="VSALALUMBCOMAN">'[16]Ana'!$F$5386</definedName>
    <definedName name="VSALALUMBCOPAL">'[16]Ana'!$F$5410</definedName>
    <definedName name="VSALALUMBROMAN">'[16]Ana'!$F$5392</definedName>
    <definedName name="VSALALUMBROVBROMAN">'[16]Ana'!$F$5398</definedName>
    <definedName name="VSALALUMNATVBROPAL">'[16]Ana'!$F$5416</definedName>
    <definedName name="VSALALUMNATVCMAN">'[16]Ana'!$F$5380</definedName>
    <definedName name="VSALALUMNATVCPAL">'[16]Ana'!$F$5404</definedName>
    <definedName name="ZABALETAPISO">'[16]Ana'!$F$4866</definedName>
    <definedName name="ZABALETATECHO">'[16]Ana'!$F$5372</definedName>
    <definedName name="ZOCESCGRAPROYAL">'[16]Ana'!$F$4892</definedName>
    <definedName name="ZOCGRA30BCO">'[16]Ana'!$F$4899</definedName>
    <definedName name="ZOCGRA30GRIS">'[16]Ana'!$F$4906</definedName>
    <definedName name="ZOCGRA40BCO">'[16]Ana'!$F$4913</definedName>
    <definedName name="ZOCGRABOTI40BCO">'[16]Ana'!$F$4873</definedName>
    <definedName name="ZOCGRABOTI40COL">'[16]Ana'!$F$4880</definedName>
    <definedName name="ZOCGRAPROYAL40">'[16]Ana'!$F$4887</definedName>
    <definedName name="ZOCLAD28">'[16]Ana'!$F$4920</definedName>
    <definedName name="ZOCMOSROJ25">'[16]Ana'!$F$4927</definedName>
  </definedNames>
  <calcPr fullCalcOnLoad="1"/>
</workbook>
</file>

<file path=xl/sharedStrings.xml><?xml version="1.0" encoding="utf-8"?>
<sst xmlns="http://schemas.openxmlformats.org/spreadsheetml/2006/main" count="421" uniqueCount="258">
  <si>
    <t>N°</t>
  </si>
  <si>
    <t>PARTIDAS</t>
  </si>
  <si>
    <t>CANTIDAD</t>
  </si>
  <si>
    <t>U</t>
  </si>
  <si>
    <t>P. U.</t>
  </si>
  <si>
    <t>VALOR</t>
  </si>
  <si>
    <t>SUB-TOTAL</t>
  </si>
  <si>
    <t>Letrero</t>
  </si>
  <si>
    <t>PA</t>
  </si>
  <si>
    <t>Caseta de materiales</t>
  </si>
  <si>
    <t>Corte de capa vegetal.</t>
  </si>
  <si>
    <t>m3</t>
  </si>
  <si>
    <t>Excavación.</t>
  </si>
  <si>
    <t>Relleno de reposición.</t>
  </si>
  <si>
    <t>Relleno compactado.</t>
  </si>
  <si>
    <t>Zapatas de columnas de soportes.</t>
  </si>
  <si>
    <t>Zapatas de bordillos.</t>
  </si>
  <si>
    <t>Columnas de soportes.</t>
  </si>
  <si>
    <t>Hormigón ciclópeo en soportes de malla.</t>
  </si>
  <si>
    <t>Piso de hormigón armado con malla electrosoldada</t>
  </si>
  <si>
    <t>inc. Juntas.</t>
  </si>
  <si>
    <t>m2</t>
  </si>
  <si>
    <r>
      <t>Muros de bloques de 0.15 mts con</t>
    </r>
    <r>
      <rPr>
        <sz val="10"/>
        <rFont val="Symbol"/>
        <family val="1"/>
      </rPr>
      <t xml:space="preserve"> f</t>
    </r>
    <r>
      <rPr>
        <sz val="10"/>
        <rFont val="Times New Roman"/>
        <family val="1"/>
      </rPr>
      <t xml:space="preserve"> 3/8" a 0.40 m.</t>
    </r>
  </si>
  <si>
    <t>y cámaras llenas.</t>
  </si>
  <si>
    <t>ml</t>
  </si>
  <si>
    <r>
      <t xml:space="preserve">Tubos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2-1/2" x 10' de H. G. paras soportes de </t>
    </r>
  </si>
  <si>
    <t>malla de voleyball.</t>
  </si>
  <si>
    <t>Uds.</t>
  </si>
  <si>
    <r>
      <t xml:space="preserve">Tubos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3" x 2' de H. G. paras cajuelas de soportes</t>
    </r>
  </si>
  <si>
    <t>de malla de voleyball.</t>
  </si>
  <si>
    <t>pl</t>
  </si>
  <si>
    <t>Malla de voleyball.</t>
  </si>
  <si>
    <t>Tableros de fibras de carbono inc. Montura, aros</t>
  </si>
  <si>
    <t>y mallas.</t>
  </si>
  <si>
    <t xml:space="preserve">Mano de obra por colocación de tubos y </t>
  </si>
  <si>
    <t>soldadura.</t>
  </si>
  <si>
    <t>Limpieza final y continua.</t>
  </si>
  <si>
    <t>RD$</t>
  </si>
  <si>
    <t>PRELIMINARES:</t>
  </si>
  <si>
    <t>Limpieza  general y replanteo</t>
  </si>
  <si>
    <t>p.a</t>
  </si>
  <si>
    <t>MOVIMIENTO DE TIERRA:</t>
  </si>
  <si>
    <t>Bote de materiales.</t>
  </si>
  <si>
    <t>Zapatas de muros.</t>
  </si>
  <si>
    <t>Columnas C1 (0.20*0.20)8ø1/2" y est.@ 0.15m. De amarre</t>
  </si>
  <si>
    <t>MUROS DE MAMPOSTERIA:</t>
  </si>
  <si>
    <t>TERMINACION DE SUPERFICIES:</t>
  </si>
  <si>
    <t>Fraguache en superficies de hormigón.</t>
  </si>
  <si>
    <t>Pañete liso en superficies de hormigón.</t>
  </si>
  <si>
    <t>Pañete liso en muros interiores</t>
  </si>
  <si>
    <t>Zabaletas</t>
  </si>
  <si>
    <t>Cantos</t>
  </si>
  <si>
    <t>VARIOS</t>
  </si>
  <si>
    <t>Verja ciclonica plastica</t>
  </si>
  <si>
    <t>PINTURA (DOS MANOS)</t>
  </si>
  <si>
    <t>Zapata de columnas</t>
  </si>
  <si>
    <t>Viga V1 (0.20x0.40)m.</t>
  </si>
  <si>
    <t>Dinteles (0.15x0.20)m</t>
  </si>
  <si>
    <t>TERMINACIÓN DE PISOS:</t>
  </si>
  <si>
    <t>Piso de cerámica importada.de 3*6m.</t>
  </si>
  <si>
    <t>Piso de cemento frotado</t>
  </si>
  <si>
    <t>PORTAJE:</t>
  </si>
  <si>
    <t>Puerta de Polimetal</t>
  </si>
  <si>
    <t>TERMINACION DE TECHOS:</t>
  </si>
  <si>
    <t>Fino de mezcla en techo inclinado.</t>
  </si>
  <si>
    <t>Impermeabilizante en techo inclinado.</t>
  </si>
  <si>
    <t>Economica en techo</t>
  </si>
  <si>
    <t>Acrilica en muros, vigas y columnas</t>
  </si>
  <si>
    <t>MISCELANEOS:</t>
  </si>
  <si>
    <t>Banco de hormigón armado para jugadores</t>
  </si>
  <si>
    <t>Vigas Va (0.20*0.20) mts.</t>
  </si>
  <si>
    <t>Vigas continua de grada y V1 (0.15*0.20) mts.</t>
  </si>
  <si>
    <t>Losas de asientos de grada e = 0.12 mts.</t>
  </si>
  <si>
    <t>Pañete liso en muros interiores y exteriores</t>
  </si>
  <si>
    <t>Piso pulido en graderia</t>
  </si>
  <si>
    <t>Piso de cemento frotado y violinado</t>
  </si>
  <si>
    <t>TERMINACIÓN DE ESCALERAS:</t>
  </si>
  <si>
    <t>Escalones de cemento frotado.</t>
  </si>
  <si>
    <t>Acrilica en exterior e interior en losa</t>
  </si>
  <si>
    <t>Nivelación de superficie</t>
  </si>
  <si>
    <t>Corte de terreno</t>
  </si>
  <si>
    <t>Relleno grava</t>
  </si>
  <si>
    <t>Relleno grava de 1/2" @ 3/4" en campo de juego</t>
  </si>
  <si>
    <t>Relleno compactado en campo de juego</t>
  </si>
  <si>
    <t>Regado y suministro tierra negra</t>
  </si>
  <si>
    <t>Suministro, sembrado y mantenimiento de grama.</t>
  </si>
  <si>
    <t>TRABAJOS PRELIMINARES:</t>
  </si>
  <si>
    <t>Demolicion de piso</t>
  </si>
  <si>
    <t>Desmontar puertas</t>
  </si>
  <si>
    <t>u</t>
  </si>
  <si>
    <t>Desmontar ventana</t>
  </si>
  <si>
    <t>Bote de escombros</t>
  </si>
  <si>
    <t xml:space="preserve">Pisos de granito blanco (0.40*0.40) mts.  </t>
  </si>
  <si>
    <t xml:space="preserve">Zócalos de granito blanco  (0.10*0.40) m. </t>
  </si>
  <si>
    <t>ENCHAPES O REVESTIMIENTOS:</t>
  </si>
  <si>
    <t xml:space="preserve">Cerámica blanco brillante de 0.20*0.20 mts. En baños </t>
  </si>
  <si>
    <t xml:space="preserve">con H=2.10m. </t>
  </si>
  <si>
    <t>PLAFONES:</t>
  </si>
  <si>
    <t>Puertas  de Caoba interior</t>
  </si>
  <si>
    <t>TERMINACIÓN DE TECHOS:</t>
  </si>
  <si>
    <t>Fino de mezcla en techo plano.</t>
  </si>
  <si>
    <t>Fino de mezcla en techo inclinado</t>
  </si>
  <si>
    <t>Impermeabilizante en techo plano e inclinado.</t>
  </si>
  <si>
    <t>Zabaleta en techo</t>
  </si>
  <si>
    <r>
      <t xml:space="preserve">Desagües de techo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3" de un niveles.</t>
    </r>
  </si>
  <si>
    <t xml:space="preserve">VARIOS </t>
  </si>
  <si>
    <t xml:space="preserve">S/C Banco de pino </t>
  </si>
  <si>
    <t>Podium de madera</t>
  </si>
  <si>
    <t>Mesa de consagracion</t>
  </si>
  <si>
    <t>INSTALACIÓN SANITARIA:</t>
  </si>
  <si>
    <t>Desagües de piso de 2".</t>
  </si>
  <si>
    <t>Botiquin con luces</t>
  </si>
  <si>
    <r>
      <t xml:space="preserve">Tapón de registro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4".</t>
    </r>
  </si>
  <si>
    <t>Juegos de accesorios de tres (3) piezas.</t>
  </si>
  <si>
    <t>Ventilacion de 3</t>
  </si>
  <si>
    <t xml:space="preserve">Mano de obra por instalación de accesorios </t>
  </si>
  <si>
    <t>Tuberías y pieza interior por aparatos.</t>
  </si>
  <si>
    <t>Mano de obra de plomero por instalación de aparato</t>
  </si>
  <si>
    <t>LIMPIEZA FINAL:</t>
  </si>
  <si>
    <t>Demolicion de fino e impermeabilizante</t>
  </si>
  <si>
    <t>DIVISIONES INTERIORES:</t>
  </si>
  <si>
    <t>Divisiones interiores en  Sheetrock instaladas.</t>
  </si>
  <si>
    <t>Divisiones interiores en  Sheetrock instaladas. En</t>
  </si>
  <si>
    <t>modulo de baños inc. Puertas de PVC.</t>
  </si>
  <si>
    <t>Pisos de porcelanato (0.40*0.40) mts.</t>
  </si>
  <si>
    <t xml:space="preserve">Zócalos de porcelanato (0.10*0.40) m. </t>
  </si>
  <si>
    <t>Plafond de PVC en baño Y Oficinas.</t>
  </si>
  <si>
    <t>ud</t>
  </si>
  <si>
    <t>Puertas de polimetal</t>
  </si>
  <si>
    <t>aluminio natural.</t>
  </si>
  <si>
    <t>Impermeabilizante en techo plano.</t>
  </si>
  <si>
    <t>Fregaderos sencillo de acero inoxidable.</t>
  </si>
  <si>
    <t>Vertederos forrado de azulejos bajo lavaderos</t>
  </si>
  <si>
    <t>Zócalos de ceramica  (0.10*0.33) m.</t>
  </si>
  <si>
    <t>Escalones  de ceramica</t>
  </si>
  <si>
    <t>Zocalos de Escalones  de ceramica</t>
  </si>
  <si>
    <t>Puertas en vidrio de dos hojas  de 1.96*2.10m.exterior</t>
  </si>
  <si>
    <t>Puertas en PVC de una hojas en entrada de baños</t>
  </si>
  <si>
    <t>Puertas en PVC de una hojas en baños</t>
  </si>
  <si>
    <t>VENTANA</t>
  </si>
  <si>
    <t xml:space="preserve"> Ventana salomonica reforzada</t>
  </si>
  <si>
    <t>PINTURA  (DOS MANOS):</t>
  </si>
  <si>
    <t>IMPERMEABILIZACION DE EDIFICACIONES</t>
  </si>
  <si>
    <t xml:space="preserve">Demolicion de fino </t>
  </si>
  <si>
    <t>Remocion de lona asfaltica</t>
  </si>
  <si>
    <t>TERMINACION DE TECHOS</t>
  </si>
  <si>
    <t>Fino de mezcla en techo plano</t>
  </si>
  <si>
    <t>Impermeabilizante en techo plano</t>
  </si>
  <si>
    <t>Zabaletas de cemento</t>
  </si>
  <si>
    <t>ML</t>
  </si>
  <si>
    <t>Desagues de techos</t>
  </si>
  <si>
    <t>uds</t>
  </si>
  <si>
    <t>SUB-TOTAL GENERAL</t>
  </si>
  <si>
    <t>PINTURA DE EDIFICACIONES</t>
  </si>
  <si>
    <t>Rapillado y masillado de area</t>
  </si>
  <si>
    <t>PINTURA  ( DOS MANOS )</t>
  </si>
  <si>
    <t>Acrílica en exteriores</t>
  </si>
  <si>
    <t>ANDAMIOS</t>
  </si>
  <si>
    <t xml:space="preserve">Acrílica sobre muros </t>
  </si>
  <si>
    <t xml:space="preserve">Filtrante de 8" encamisado en tubo de PVC en 8" </t>
  </si>
  <si>
    <t>Fumigación del solar contra comején.</t>
  </si>
  <si>
    <t xml:space="preserve">Pisos de cerámica importada (0.40*0.40) mts.  </t>
  </si>
  <si>
    <t xml:space="preserve">Zócalos de cerámica importada (0.10*0.40) m. </t>
  </si>
  <si>
    <t>TERMINACIÓN DE COCINAS:</t>
  </si>
  <si>
    <t>Gabinetes de pino tratado en piso.</t>
  </si>
  <si>
    <t>Gabinetes de pino tratado en pared.</t>
  </si>
  <si>
    <t xml:space="preserve">Tope de marmolite sobre mesetas </t>
  </si>
  <si>
    <t>p2</t>
  </si>
  <si>
    <t>Puertas comercial de cristal de una hojas con marco</t>
  </si>
  <si>
    <t xml:space="preserve"> de aluminio natural. De 1.00 *2.10</t>
  </si>
  <si>
    <t xml:space="preserve">Ventanas corredizas de cristal  con marco de </t>
  </si>
  <si>
    <t>Demolicion de bloques</t>
  </si>
  <si>
    <t>Pisos de granito gris</t>
  </si>
  <si>
    <t>Pisos de ceramica m.en baños</t>
  </si>
  <si>
    <t>Zócalos de granito</t>
  </si>
  <si>
    <t xml:space="preserve">Protectores de hierro </t>
  </si>
  <si>
    <t>Pileta revestida incl. Ducha y desagüe</t>
  </si>
  <si>
    <t>INSTALACION  ELECTRICA</t>
  </si>
  <si>
    <t>Salidas luz cenital</t>
  </si>
  <si>
    <t>Lámparas de Pared</t>
  </si>
  <si>
    <t>Salidas Interruptor simple Levitong</t>
  </si>
  <si>
    <t>Salidas Interruptor doble Levitong</t>
  </si>
  <si>
    <t xml:space="preserve">Salidas T. C.1110 v doble Levitong </t>
  </si>
  <si>
    <t>aterrizados</t>
  </si>
  <si>
    <t>GASTOS INDIRECTOS</t>
  </si>
  <si>
    <t>DIRECCIÓN TÉCNICA Y RESP. CIVIL.</t>
  </si>
  <si>
    <t>GASTOS ADMINISTRATIVOS.</t>
  </si>
  <si>
    <t>SEGUROS Y FIANZAS.</t>
  </si>
  <si>
    <t>INSPECCIÓN Y SUPERVISIÓN DE OBRAS.</t>
  </si>
  <si>
    <t>LIQUIDACIÓN Y PRESTS . LABORALES.</t>
  </si>
  <si>
    <t>TRANSPORTE.</t>
  </si>
  <si>
    <t>IMPREVISTOS.</t>
  </si>
  <si>
    <t>ITBIS</t>
  </si>
  <si>
    <t>CODIA</t>
  </si>
  <si>
    <t>TOTAL GASTOS GENERALES:</t>
  </si>
  <si>
    <t>TOTAL GENERAL</t>
  </si>
  <si>
    <t>Pisos de ceramica color claro (0.33*0.33) m.</t>
  </si>
  <si>
    <t xml:space="preserve">Puertas  de Caoba doble </t>
  </si>
  <si>
    <t xml:space="preserve">Puertas vidrio y aluminio </t>
  </si>
  <si>
    <t xml:space="preserve">Lavamanos </t>
  </si>
  <si>
    <t>Inodoros  completos.</t>
  </si>
  <si>
    <t>ACONDICIONAMIENTO DEL TERRENO  :</t>
  </si>
  <si>
    <t>Transformador de 37.5 Kva. Tipo poste. 12470/7200-120/240V.</t>
  </si>
  <si>
    <t xml:space="preserve">Panel de distribucción ( P2 ) similar a G.E. de </t>
  </si>
  <si>
    <t>circuitos. Cat Tl-16-32C. formado por:</t>
  </si>
  <si>
    <t>11 Bkrs. 20A/1P</t>
  </si>
  <si>
    <t>Alimentador a panel (P2).</t>
  </si>
  <si>
    <t>pies</t>
  </si>
  <si>
    <t>compuesto por:</t>
  </si>
  <si>
    <t>2C- thhn  No. 8 fases.</t>
  </si>
  <si>
    <t>1C-thhn   No. 10 neutro.</t>
  </si>
  <si>
    <t>1C-thhn   No. 12  tierra.</t>
  </si>
  <si>
    <t>Tuberia pvc de  1"¢</t>
  </si>
  <si>
    <t>Registro eléctrico de 15" x 15" x 6".Nema-1.</t>
  </si>
  <si>
    <t>ud.</t>
  </si>
  <si>
    <t>Verja de malla ciclonica</t>
  </si>
  <si>
    <t>MINISTERIO  DE OBRAS PUBLICAS Y COMUNICACIONES</t>
  </si>
  <si>
    <t>MOPC, SANTO DOMINGO, REP. DOM.</t>
  </si>
  <si>
    <t>PRESUPUESTOS DE EDIFICACIONES.</t>
  </si>
  <si>
    <t>CONSTRUCCION Y REPARACIONES EDIFICACIONES VARIAS</t>
  </si>
  <si>
    <t>CONSTRUCCION Y RECONSTRUCCION DE INSTALACIONES DEPORTIVAS</t>
  </si>
  <si>
    <t>HORMIGON ARMADO</t>
  </si>
  <si>
    <t>TERMINACION DE PISOS</t>
  </si>
  <si>
    <t>Columnas de amarre (0.20*0.20)</t>
  </si>
  <si>
    <t>SUB-TOTAL GENERAL INSTALACIONES DEPORTIVAS</t>
  </si>
  <si>
    <t>SUB-TOTAL GENERAL CONSTRUCIONES Y REPARACIONES VARIAS</t>
  </si>
  <si>
    <t xml:space="preserve">Mantenimiento en muros,  columnas </t>
  </si>
  <si>
    <t>Bloques de  6´´ BNP.con ø3/8" a 0.60m</t>
  </si>
  <si>
    <t>Bloques de  6´´ SNP.con ø3/8" a 0.60m</t>
  </si>
  <si>
    <t>Bloques de  8´´ BNP.con ø3/8" a 0.60m</t>
  </si>
  <si>
    <t>Bloques de  8´´ SNP.con ø3/8" a 0.60m</t>
  </si>
  <si>
    <t>NOTAS:</t>
  </si>
  <si>
    <t>Antepecho muros de 0.15mts  h=0.60m(incluye bloques, pañete,pintura ,cantos)</t>
  </si>
  <si>
    <t>a)</t>
  </si>
  <si>
    <t>Presupuesto preparado con los precios del mercado local y con la mano de obra establecida por el Ministrio de Trabajo.-</t>
  </si>
  <si>
    <t>b)</t>
  </si>
  <si>
    <t>La partida de Instección y Supervisión pretenecen al MOPC.-</t>
  </si>
  <si>
    <t>c)</t>
  </si>
  <si>
    <t>Las volumetrías serán validadas en obra por la Supervisión.-</t>
  </si>
  <si>
    <t>d)</t>
  </si>
  <si>
    <t>La partida de improviso será utilizada mediante autorizacion previa de la D.G.E.</t>
  </si>
  <si>
    <t>e)</t>
  </si>
  <si>
    <t>Los precios alzados (PA) serán pagados mediante desglose de partidas. y/o presentacián de facturas.</t>
  </si>
  <si>
    <t>f)</t>
  </si>
  <si>
    <t>Este presupuesto es válido para la construcción y reconstrucción de canchas, play, iglesias, destacamentos policiales, estación de bomberos, centros de atención primaria, centro comunales, gobernaciones, y cualquier otra edificación de bien social no especificada en este documento, debidamente autorizada por la supervisión.</t>
  </si>
  <si>
    <t>SOMETIDO POR:</t>
  </si>
  <si>
    <t>APROBADO POR:</t>
  </si>
  <si>
    <t>ING. YSABEL GONZALEZ DURAN</t>
  </si>
  <si>
    <t>ING. MILTON TORRES</t>
  </si>
  <si>
    <t>Enc. Del Dpto. de Presupuesto de Edificaciones.</t>
  </si>
  <si>
    <t>Director General de Edificaciones</t>
  </si>
  <si>
    <t>Santo Domingo</t>
  </si>
  <si>
    <t>ESTUDIO DE SUELOS</t>
  </si>
  <si>
    <t>PRESUPUESTO PARA LA CONSTRUCCION Y REPARACION DE CANCHAS E INSTALACIONES</t>
  </si>
  <si>
    <t>DEPORTIVAS EN PROVINCIA SAN JUAN, R.D.</t>
  </si>
  <si>
    <t>g)</t>
  </si>
  <si>
    <t>Las partidas de este presupuesto pueden variar dependiendo del tipo de Edificacion a Reparar y/o Construir.</t>
  </si>
  <si>
    <t>19 de Mayo de 2015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</si>
</sst>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_ ;\-#,##0.00\ "/>
    <numFmt numFmtId="188" formatCode="_(* #,##0.000_);_(* \(#,##0.000\);_(* &quot;-&quot;??_);_(@_)"/>
    <numFmt numFmtId="189" formatCode="0.0;[Red]0.0"/>
    <numFmt numFmtId="190" formatCode="#,##0.00;[Red]#,##0.00"/>
    <numFmt numFmtId="191" formatCode="0.000;[Red]0.000"/>
    <numFmt numFmtId="192" formatCode="_([$€]* #,##0.00_);_([$€]* \(#,##0.00\);_([$€]* &quot;-&quot;??_);_(@_)"/>
    <numFmt numFmtId="193" formatCode="&quot;$&quot;#,##0;\-&quot;$&quot;#,##0"/>
    <numFmt numFmtId="194" formatCode="_-&quot;$&quot;* #,##0.00_-;\-&quot;$&quot;* #,##0.00_-;_-&quot;$&quot;* &quot;-&quot;??_-;_-@_-"/>
    <numFmt numFmtId="195" formatCode="#,##0.000_);\(#,##0.000\)"/>
    <numFmt numFmtId="196" formatCode="0.0000"/>
    <numFmt numFmtId="197" formatCode="\$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9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9" fillId="31" borderId="0" applyNumberFormat="0" applyBorder="0" applyAlignment="0" applyProtection="0"/>
    <xf numFmtId="0" fontId="3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9" fillId="39" borderId="0" applyNumberFormat="0" applyBorder="0" applyAlignment="0" applyProtection="0"/>
    <xf numFmtId="0" fontId="37" fillId="40" borderId="1" applyNumberFormat="0" applyAlignment="0" applyProtection="0"/>
    <xf numFmtId="192" fontId="2" fillId="0" borderId="0" applyFont="0" applyFill="0" applyBorder="0" applyAlignment="0" applyProtection="0"/>
    <xf numFmtId="0" fontId="38" fillId="4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39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4" fillId="0" borderId="0" applyNumberFormat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179" fontId="4" fillId="44" borderId="0" xfId="71" applyFont="1" applyFill="1" applyAlignment="1">
      <alignment horizontal="right"/>
    </xf>
    <xf numFmtId="0" fontId="46" fillId="44" borderId="0" xfId="0" applyFont="1" applyFill="1" applyAlignment="1">
      <alignment/>
    </xf>
    <xf numFmtId="4" fontId="4" fillId="44" borderId="0" xfId="0" applyNumberFormat="1" applyFont="1" applyFill="1" applyAlignment="1">
      <alignment horizontal="centerContinuous"/>
    </xf>
    <xf numFmtId="179" fontId="4" fillId="44" borderId="0" xfId="71" applyFont="1" applyFill="1" applyAlignment="1">
      <alignment horizontal="centerContinuous"/>
    </xf>
    <xf numFmtId="4" fontId="4" fillId="44" borderId="0" xfId="0" applyNumberFormat="1" applyFont="1" applyFill="1" applyAlignment="1">
      <alignment/>
    </xf>
    <xf numFmtId="186" fontId="4" fillId="44" borderId="0" xfId="0" applyNumberFormat="1" applyFont="1" applyFill="1" applyAlignment="1">
      <alignment horizontal="left"/>
    </xf>
    <xf numFmtId="179" fontId="4" fillId="44" borderId="0" xfId="71" applyFont="1" applyFill="1" applyAlignment="1">
      <alignment/>
    </xf>
    <xf numFmtId="4" fontId="4" fillId="44" borderId="0" xfId="0" applyNumberFormat="1" applyFont="1" applyFill="1" applyBorder="1" applyAlignment="1">
      <alignment horizontal="left"/>
    </xf>
    <xf numFmtId="179" fontId="4" fillId="44" borderId="0" xfId="71" applyFont="1" applyFill="1" applyBorder="1" applyAlignment="1">
      <alignment horizontal="right"/>
    </xf>
    <xf numFmtId="4" fontId="4" fillId="44" borderId="0" xfId="0" applyNumberFormat="1" applyFont="1" applyFill="1" applyBorder="1" applyAlignment="1">
      <alignment horizontal="center"/>
    </xf>
    <xf numFmtId="179" fontId="3" fillId="44" borderId="0" xfId="71" applyFont="1" applyFill="1" applyBorder="1" applyAlignment="1">
      <alignment horizontal="right"/>
    </xf>
    <xf numFmtId="179" fontId="3" fillId="44" borderId="0" xfId="71" applyFont="1" applyFill="1" applyBorder="1" applyAlignment="1">
      <alignment/>
    </xf>
    <xf numFmtId="186" fontId="4" fillId="44" borderId="0" xfId="0" applyNumberFormat="1" applyFont="1" applyFill="1" applyBorder="1" applyAlignment="1">
      <alignment horizontal="left"/>
    </xf>
    <xf numFmtId="179" fontId="4" fillId="44" borderId="0" xfId="71" applyFont="1" applyFill="1" applyAlignment="1">
      <alignment/>
    </xf>
    <xf numFmtId="179" fontId="3" fillId="44" borderId="0" xfId="71" applyFont="1" applyFill="1" applyAlignment="1">
      <alignment/>
    </xf>
    <xf numFmtId="4" fontId="4" fillId="44" borderId="0" xfId="0" applyNumberFormat="1" applyFont="1" applyFill="1" applyAlignment="1">
      <alignment horizontal="center"/>
    </xf>
    <xf numFmtId="186" fontId="3" fillId="44" borderId="0" xfId="0" applyNumberFormat="1" applyFont="1" applyFill="1" applyAlignment="1">
      <alignment horizontal="left"/>
    </xf>
    <xf numFmtId="179" fontId="11" fillId="0" borderId="0" xfId="78" applyFont="1" applyFill="1" applyAlignment="1">
      <alignment/>
    </xf>
    <xf numFmtId="186" fontId="3" fillId="45" borderId="10" xfId="0" applyNumberFormat="1" applyFont="1" applyFill="1" applyBorder="1" applyAlignment="1">
      <alignment horizontal="center"/>
    </xf>
    <xf numFmtId="4" fontId="3" fillId="45" borderId="10" xfId="0" applyNumberFormat="1" applyFont="1" applyFill="1" applyBorder="1" applyAlignment="1">
      <alignment horizontal="center"/>
    </xf>
    <xf numFmtId="179" fontId="3" fillId="45" borderId="10" xfId="7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179" fontId="3" fillId="0" borderId="0" xfId="71" applyFont="1" applyFill="1" applyBorder="1" applyAlignment="1">
      <alignment horizontal="center"/>
    </xf>
    <xf numFmtId="179" fontId="3" fillId="0" borderId="0" xfId="7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179" fontId="4" fillId="0" borderId="0" xfId="7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179" fontId="4" fillId="0" borderId="0" xfId="71" applyFont="1" applyFill="1" applyBorder="1" applyAlignment="1">
      <alignment/>
    </xf>
    <xf numFmtId="179" fontId="3" fillId="0" borderId="0" xfId="71" applyFont="1" applyFill="1" applyBorder="1" applyAlignment="1">
      <alignment horizontal="right"/>
    </xf>
    <xf numFmtId="179" fontId="3" fillId="0" borderId="0" xfId="71" applyFont="1" applyFill="1" applyBorder="1" applyAlignment="1">
      <alignment/>
    </xf>
    <xf numFmtId="186" fontId="4" fillId="0" borderId="0" xfId="0" applyNumberFormat="1" applyFont="1" applyFill="1" applyBorder="1" applyAlignment="1">
      <alignment horizontal="left"/>
    </xf>
    <xf numFmtId="179" fontId="4" fillId="0" borderId="0" xfId="71" applyFont="1" applyFill="1" applyBorder="1" applyAlignment="1">
      <alignment/>
    </xf>
    <xf numFmtId="179" fontId="4" fillId="0" borderId="0" xfId="71" applyFont="1" applyFill="1" applyAlignment="1">
      <alignment/>
    </xf>
    <xf numFmtId="0" fontId="4" fillId="0" borderId="0" xfId="0" applyFont="1" applyFill="1" applyBorder="1" applyAlignment="1">
      <alignment/>
    </xf>
    <xf numFmtId="189" fontId="4" fillId="0" borderId="0" xfId="77" applyNumberFormat="1" applyFont="1" applyFill="1" applyBorder="1" applyAlignment="1">
      <alignment horizontal="center"/>
    </xf>
    <xf numFmtId="179" fontId="4" fillId="0" borderId="0" xfId="77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9" fontId="4" fillId="0" borderId="0" xfId="77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190" fontId="4" fillId="0" borderId="0" xfId="7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89" fontId="4" fillId="0" borderId="0" xfId="77" applyNumberFormat="1" applyFont="1" applyFill="1" applyBorder="1" applyAlignment="1">
      <alignment horizontal="center" vertical="center"/>
    </xf>
    <xf numFmtId="179" fontId="4" fillId="0" borderId="0" xfId="77" applyNumberFormat="1" applyFont="1" applyFill="1" applyBorder="1" applyAlignment="1">
      <alignment horizontal="right"/>
    </xf>
    <xf numFmtId="189" fontId="3" fillId="0" borderId="0" xfId="77" applyNumberFormat="1" applyFont="1" applyFill="1" applyBorder="1" applyAlignment="1">
      <alignment horizontal="center"/>
    </xf>
    <xf numFmtId="179" fontId="3" fillId="0" borderId="0" xfId="7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179" fontId="3" fillId="0" borderId="0" xfId="77" applyNumberFormat="1" applyFont="1" applyFill="1" applyBorder="1" applyAlignment="1">
      <alignment/>
    </xf>
    <xf numFmtId="179" fontId="3" fillId="0" borderId="0" xfId="77" applyNumberFormat="1" applyFont="1" applyFill="1" applyBorder="1" applyAlignment="1">
      <alignment horizontal="center"/>
    </xf>
    <xf numFmtId="189" fontId="4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1" fontId="4" fillId="0" borderId="0" xfId="7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79" fontId="4" fillId="0" borderId="0" xfId="78" applyNumberFormat="1" applyFont="1" applyFill="1" applyBorder="1" applyAlignment="1">
      <alignment horizontal="right"/>
    </xf>
    <xf numFmtId="179" fontId="4" fillId="0" borderId="0" xfId="78" applyNumberFormat="1" applyFont="1" applyFill="1" applyBorder="1" applyAlignment="1">
      <alignment/>
    </xf>
    <xf numFmtId="179" fontId="4" fillId="0" borderId="0" xfId="78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4" fillId="0" borderId="0" xfId="71" applyNumberFormat="1" applyFont="1" applyFill="1" applyBorder="1" applyAlignment="1">
      <alignment horizontal="center"/>
    </xf>
    <xf numFmtId="4" fontId="4" fillId="0" borderId="0" xfId="78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89" fontId="4" fillId="0" borderId="0" xfId="75" applyNumberFormat="1" applyFont="1" applyFill="1" applyBorder="1" applyAlignment="1">
      <alignment horizontal="center"/>
    </xf>
    <xf numFmtId="179" fontId="4" fillId="0" borderId="0" xfId="75" applyNumberFormat="1" applyFont="1" applyFill="1" applyBorder="1" applyAlignment="1">
      <alignment horizontal="center"/>
    </xf>
    <xf numFmtId="190" fontId="4" fillId="0" borderId="0" xfId="75" applyNumberFormat="1" applyFont="1" applyFill="1" applyBorder="1" applyAlignment="1">
      <alignment horizontal="center"/>
    </xf>
    <xf numFmtId="179" fontId="3" fillId="0" borderId="0" xfId="7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179" fontId="3" fillId="0" borderId="0" xfId="78" applyNumberFormat="1" applyFont="1" applyFill="1" applyBorder="1" applyAlignment="1">
      <alignment/>
    </xf>
    <xf numFmtId="179" fontId="4" fillId="0" borderId="0" xfId="75" applyNumberFormat="1" applyFont="1" applyFill="1" applyBorder="1" applyAlignment="1">
      <alignment/>
    </xf>
    <xf numFmtId="189" fontId="4" fillId="0" borderId="0" xfId="75" applyNumberFormat="1" applyFont="1" applyFill="1" applyBorder="1" applyAlignment="1">
      <alignment horizontal="center" vertical="center"/>
    </xf>
    <xf numFmtId="191" fontId="4" fillId="0" borderId="0" xfId="75" applyNumberFormat="1" applyFont="1" applyFill="1" applyBorder="1" applyAlignment="1">
      <alignment horizontal="center"/>
    </xf>
    <xf numFmtId="179" fontId="4" fillId="0" borderId="0" xfId="75" applyNumberFormat="1" applyFont="1" applyFill="1" applyBorder="1" applyAlignment="1">
      <alignment horizontal="center" vertical="center"/>
    </xf>
    <xf numFmtId="179" fontId="4" fillId="0" borderId="0" xfId="75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horizontal="left"/>
    </xf>
    <xf numFmtId="179" fontId="4" fillId="0" borderId="0" xfId="71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179" fontId="4" fillId="0" borderId="0" xfId="71" applyFont="1" applyFill="1" applyAlignment="1">
      <alignment/>
    </xf>
    <xf numFmtId="0" fontId="47" fillId="0" borderId="0" xfId="0" applyFont="1" applyFill="1" applyAlignment="1">
      <alignment horizontal="right"/>
    </xf>
    <xf numFmtId="2" fontId="4" fillId="0" borderId="0" xfId="38" applyNumberFormat="1" applyFont="1" applyFill="1" applyBorder="1" applyAlignment="1">
      <alignment/>
    </xf>
    <xf numFmtId="0" fontId="1" fillId="0" borderId="0" xfId="107" applyFill="1">
      <alignment/>
      <protection/>
    </xf>
    <xf numFmtId="0" fontId="0" fillId="0" borderId="0" xfId="0" applyFill="1" applyAlignment="1">
      <alignment/>
    </xf>
    <xf numFmtId="0" fontId="4" fillId="0" borderId="0" xfId="107" applyFont="1" applyFill="1" applyBorder="1" applyAlignment="1">
      <alignment horizontal="center"/>
      <protection/>
    </xf>
    <xf numFmtId="49" fontId="4" fillId="0" borderId="0" xfId="107" applyNumberFormat="1" applyFont="1" applyFill="1" applyBorder="1" applyAlignment="1">
      <alignment/>
      <protection/>
    </xf>
    <xf numFmtId="4" fontId="4" fillId="0" borderId="0" xfId="107" applyNumberFormat="1" applyFont="1" applyFill="1" applyBorder="1" applyAlignment="1">
      <alignment horizontal="right"/>
      <protection/>
    </xf>
    <xf numFmtId="4" fontId="4" fillId="0" borderId="0" xfId="107" applyNumberFormat="1" applyFont="1" applyFill="1" applyBorder="1" applyAlignment="1">
      <alignment horizontal="center"/>
      <protection/>
    </xf>
    <xf numFmtId="49" fontId="4" fillId="0" borderId="0" xfId="107" applyNumberFormat="1" applyFont="1" applyFill="1" applyBorder="1" applyAlignment="1">
      <alignment horizontal="center"/>
      <protection/>
    </xf>
    <xf numFmtId="4" fontId="3" fillId="0" borderId="0" xfId="107" applyNumberFormat="1" applyFont="1" applyFill="1" applyBorder="1" applyAlignment="1">
      <alignment horizontal="right"/>
      <protection/>
    </xf>
    <xf numFmtId="0" fontId="4" fillId="0" borderId="0" xfId="107" applyFont="1" applyFill="1" applyBorder="1">
      <alignment/>
      <protection/>
    </xf>
    <xf numFmtId="1" fontId="4" fillId="0" borderId="0" xfId="107" applyNumberFormat="1" applyFont="1" applyFill="1" applyBorder="1" applyAlignment="1">
      <alignment horizontal="center"/>
      <protection/>
    </xf>
    <xf numFmtId="4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38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38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 horizontal="left"/>
    </xf>
    <xf numFmtId="179" fontId="3" fillId="0" borderId="0" xfId="7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179" fontId="7" fillId="0" borderId="0" xfId="75" applyNumberFormat="1" applyFont="1" applyFill="1" applyBorder="1" applyAlignment="1">
      <alignment horizontal="center"/>
    </xf>
    <xf numFmtId="179" fontId="7" fillId="0" borderId="0" xfId="75" applyNumberFormat="1" applyFont="1" applyFill="1" applyBorder="1" applyAlignment="1">
      <alignment/>
    </xf>
    <xf numFmtId="179" fontId="6" fillId="0" borderId="0" xfId="75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9" fontId="6" fillId="0" borderId="0" xfId="7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4" fillId="0" borderId="0" xfId="75" applyNumberFormat="1" applyFont="1" applyFill="1" applyBorder="1" applyAlignment="1">
      <alignment horizontal="center"/>
    </xf>
    <xf numFmtId="177" fontId="4" fillId="0" borderId="0" xfId="72" applyFont="1" applyFill="1" applyAlignment="1">
      <alignment horizontal="left"/>
    </xf>
    <xf numFmtId="189" fontId="3" fillId="0" borderId="0" xfId="75" applyNumberFormat="1" applyFont="1" applyFill="1" applyBorder="1" applyAlignment="1">
      <alignment horizontal="center"/>
    </xf>
    <xf numFmtId="179" fontId="3" fillId="0" borderId="0" xfId="75" applyNumberFormat="1" applyFont="1" applyFill="1" applyBorder="1" applyAlignment="1">
      <alignment horizontal="center"/>
    </xf>
    <xf numFmtId="179" fontId="3" fillId="0" borderId="0" xfId="75" applyNumberFormat="1" applyFont="1" applyFill="1" applyBorder="1" applyAlignment="1">
      <alignment/>
    </xf>
    <xf numFmtId="179" fontId="3" fillId="44" borderId="0" xfId="71" applyFont="1" applyFill="1" applyAlignment="1">
      <alignment horizontal="centerContinuous"/>
    </xf>
    <xf numFmtId="190" fontId="3" fillId="0" borderId="0" xfId="77" applyNumberFormat="1" applyFont="1" applyFill="1" applyBorder="1" applyAlignment="1">
      <alignment/>
    </xf>
    <xf numFmtId="179" fontId="3" fillId="0" borderId="0" xfId="78" applyNumberFormat="1" applyFont="1" applyFill="1" applyBorder="1" applyAlignment="1">
      <alignment horizontal="center"/>
    </xf>
    <xf numFmtId="179" fontId="3" fillId="0" borderId="0" xfId="78" applyNumberFormat="1" applyFont="1" applyFill="1" applyAlignment="1">
      <alignment/>
    </xf>
    <xf numFmtId="0" fontId="8" fillId="0" borderId="0" xfId="107" applyFont="1" applyFill="1">
      <alignment/>
      <protection/>
    </xf>
    <xf numFmtId="0" fontId="45" fillId="0" borderId="0" xfId="0" applyFont="1" applyFill="1" applyBorder="1" applyAlignment="1">
      <alignment/>
    </xf>
    <xf numFmtId="179" fontId="4" fillId="0" borderId="0" xfId="75" applyNumberFormat="1" applyFont="1" applyFill="1" applyBorder="1" applyAlignment="1">
      <alignment horizontal="right"/>
    </xf>
    <xf numFmtId="179" fontId="4" fillId="0" borderId="0" xfId="77" applyNumberFormat="1" applyFont="1" applyFill="1" applyBorder="1" applyAlignment="1">
      <alignment horizontal="center" vertical="center"/>
    </xf>
    <xf numFmtId="179" fontId="4" fillId="0" borderId="0" xfId="77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179" fontId="4" fillId="46" borderId="0" xfId="71" applyFont="1" applyFill="1" applyBorder="1" applyAlignment="1">
      <alignment horizontal="right"/>
    </xf>
    <xf numFmtId="4" fontId="3" fillId="44" borderId="0" xfId="0" applyNumberFormat="1" applyFont="1" applyFill="1" applyBorder="1" applyAlignment="1">
      <alignment horizontal="left"/>
    </xf>
    <xf numFmtId="4" fontId="7" fillId="44" borderId="0" xfId="0" applyNumberFormat="1" applyFont="1" applyFill="1" applyBorder="1" applyAlignment="1">
      <alignment wrapText="1"/>
    </xf>
    <xf numFmtId="186" fontId="3" fillId="44" borderId="0" xfId="0" applyNumberFormat="1" applyFont="1" applyFill="1" applyBorder="1" applyAlignment="1">
      <alignment horizontal="left"/>
    </xf>
    <xf numFmtId="4" fontId="3" fillId="44" borderId="0" xfId="0" applyNumberFormat="1" applyFont="1" applyFill="1" applyAlignment="1">
      <alignment horizontal="center"/>
    </xf>
    <xf numFmtId="179" fontId="3" fillId="44" borderId="0" xfId="71" applyFont="1" applyFill="1" applyAlignment="1">
      <alignment horizontal="right"/>
    </xf>
    <xf numFmtId="4" fontId="13" fillId="44" borderId="0" xfId="0" applyNumberFormat="1" applyFont="1" applyFill="1" applyAlignment="1">
      <alignment/>
    </xf>
    <xf numFmtId="179" fontId="13" fillId="44" borderId="0" xfId="71" applyFont="1" applyFill="1" applyAlignment="1">
      <alignment/>
    </xf>
    <xf numFmtId="186" fontId="13" fillId="44" borderId="0" xfId="0" applyNumberFormat="1" applyFont="1" applyFill="1" applyAlignment="1">
      <alignment horizontal="left"/>
    </xf>
    <xf numFmtId="4" fontId="7" fillId="44" borderId="0" xfId="0" applyNumberFormat="1" applyFont="1" applyFill="1" applyBorder="1" applyAlignment="1">
      <alignment horizontal="left" wrapText="1"/>
    </xf>
    <xf numFmtId="179" fontId="3" fillId="44" borderId="0" xfId="71" applyFont="1" applyFill="1" applyAlignment="1">
      <alignment horizontal="center"/>
    </xf>
    <xf numFmtId="179" fontId="4" fillId="44" borderId="0" xfId="71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" fontId="6" fillId="44" borderId="0" xfId="0" applyNumberFormat="1" applyFont="1" applyFill="1" applyBorder="1" applyAlignment="1">
      <alignment horizontal="left" wrapText="1"/>
    </xf>
    <xf numFmtId="4" fontId="7" fillId="44" borderId="0" xfId="0" applyNumberFormat="1" applyFont="1" applyFill="1" applyBorder="1" applyAlignment="1">
      <alignment horizontal="left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3" xfId="38"/>
    <cellStyle name="Encabezado 1" xfId="39"/>
    <cellStyle name="Encabezado 4" xfId="40"/>
    <cellStyle name="Énfasis 1" xfId="41"/>
    <cellStyle name="Énfasis 2" xfId="42"/>
    <cellStyle name="Énfasis 3" xfId="43"/>
    <cellStyle name="Énfasis1" xfId="44"/>
    <cellStyle name="Énfasis1 - 20%" xfId="45"/>
    <cellStyle name="Énfasis1 - 40%" xfId="46"/>
    <cellStyle name="Énfasis1 - 60%" xfId="47"/>
    <cellStyle name="Énfasis2" xfId="48"/>
    <cellStyle name="Énfasis2 - 20%" xfId="49"/>
    <cellStyle name="Énfasis2 - 40%" xfId="50"/>
    <cellStyle name="Énfasis2 - 60%" xfId="51"/>
    <cellStyle name="Énfasis3" xfId="52"/>
    <cellStyle name="Énfasis3 - 20%" xfId="53"/>
    <cellStyle name="Énfasis3 - 40%" xfId="54"/>
    <cellStyle name="Énfasis3 - 60%" xfId="55"/>
    <cellStyle name="Énfasis4" xfId="56"/>
    <cellStyle name="Énfasis4 - 20%" xfId="57"/>
    <cellStyle name="Énfasis4 - 40%" xfId="58"/>
    <cellStyle name="Énfasis4 - 60%" xfId="59"/>
    <cellStyle name="Énfasis5" xfId="60"/>
    <cellStyle name="Énfasis5 - 20%" xfId="61"/>
    <cellStyle name="Énfasis5 - 40%" xfId="62"/>
    <cellStyle name="Énfasis5 - 60%" xfId="63"/>
    <cellStyle name="Énfasis6" xfId="64"/>
    <cellStyle name="Énfasis6 - 20%" xfId="65"/>
    <cellStyle name="Énfasis6 - 40%" xfId="66"/>
    <cellStyle name="Énfasis6 - 60%" xfId="67"/>
    <cellStyle name="Entrada" xfId="68"/>
    <cellStyle name="Euro" xfId="69"/>
    <cellStyle name="Incorrecto" xfId="70"/>
    <cellStyle name="Comma" xfId="71"/>
    <cellStyle name="Comma [0]" xfId="72"/>
    <cellStyle name="Millares [0] 2" xfId="73"/>
    <cellStyle name="Millares 10" xfId="74"/>
    <cellStyle name="Millares 2" xfId="75"/>
    <cellStyle name="Millares 2 2" xfId="76"/>
    <cellStyle name="Millares 2 2 2" xfId="77"/>
    <cellStyle name="Millares 2 3" xfId="78"/>
    <cellStyle name="Millares 2 4" xfId="79"/>
    <cellStyle name="Millares 2_edicicio DNCD" xfId="80"/>
    <cellStyle name="Millares 20" xfId="81"/>
    <cellStyle name="Millares 3" xfId="82"/>
    <cellStyle name="Millares 4" xfId="83"/>
    <cellStyle name="Millares 4 2" xfId="84"/>
    <cellStyle name="Millares 5" xfId="85"/>
    <cellStyle name="Millares 5 2" xfId="86"/>
    <cellStyle name="Millares 5 3" xfId="87"/>
    <cellStyle name="Millares 6" xfId="88"/>
    <cellStyle name="Millares 7" xfId="89"/>
    <cellStyle name="Millares 8" xfId="90"/>
    <cellStyle name="Millares 9" xfId="91"/>
    <cellStyle name="Currency" xfId="92"/>
    <cellStyle name="Currency [0]" xfId="93"/>
    <cellStyle name="Moneda [0] 2" xfId="94"/>
    <cellStyle name="Moneda 2" xfId="95"/>
    <cellStyle name="Neutral" xfId="96"/>
    <cellStyle name="Normal 2" xfId="97"/>
    <cellStyle name="Normal 2 2" xfId="98"/>
    <cellStyle name="Normal 2 2 2" xfId="99"/>
    <cellStyle name="Normal 2 3" xfId="100"/>
    <cellStyle name="Normal 3" xfId="101"/>
    <cellStyle name="Normal 4" xfId="102"/>
    <cellStyle name="Normal 5" xfId="103"/>
    <cellStyle name="Normal 6" xfId="104"/>
    <cellStyle name="Normal 7" xfId="105"/>
    <cellStyle name="Normal 8" xfId="106"/>
    <cellStyle name="Normal_Hoja1" xfId="107"/>
    <cellStyle name="Notas" xfId="108"/>
    <cellStyle name="Percent 2" xfId="109"/>
    <cellStyle name="Percent" xfId="110"/>
    <cellStyle name="Porcentaje 3" xfId="111"/>
    <cellStyle name="Porcentual 2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ítulo de hoja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\Downloads\LOTES%20EDIF\CANCHAS%20MIX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LOTES%20EDIF\REPARACION%20CENTRO%20COMU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GONZA~1\AppData\Local\Temp\Rar$DIa0.263\ESCUELA%20LABORAL%20VILLA%20MELLA%20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CONSTRUCCION%20DE%20PLA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LOTES%20EDIF\Play%20de%20Baseb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LOTES%20EDIF\REPARACION%20CENTRO%20DE%20ATENCION%20PRIM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LOTES%20EDIF\HOSPITAL%20de%2022%20Camas%20en%20Boca%20de%20Cach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pimentel\My%20Documents\New%20Folder\DESTACAMENTO%20PADRE%20LAS%20CASAS\PRESUPUESTO%20CUARTEL%20P.N%20PADRE%20LAS%20CASAS\Analisis\marzo.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pimentel\My%20Documents\New%20Folder\DESTACAMENTO%20PADRE%20LAS%20CASAS\PRESUPUESTO%20CUARTEL%20P.N%20PADRE%20LAS%20CASAS\curso%20codia\Analisis%20de%20costos%20actualizado%20Jomar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\Downloads\CONSTRUCCION%20DE%20PLA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\Downloads\LOTES%20EDIF\Play%20de%20Baseb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cuevas\Desktop\INOSENCIO%20DIAZ\Play%20de%20Baseball%20Hermanos%20Suare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GONZA~1\AppData\Local\Temp\Rar$DIa0.203\HOSPITAL%20de%2022%20Camas%20en%20Boca%20de%20Cach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zuna\AppData\Local\Microsoft\Windows\Temporary%20Internet%20Files\Content.IE5\S0328KUK\LOTES%20EDIF\IGLESIA%20CATOLIC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muel%20Vargas\RESIDENCIAL%20BLUE%20MO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GONZA~1\AppData\Local\Temp\Rar$DIa0.107\HOSPITAL%20de%2022%20Camas%20en%20Boca%20de%20Cach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\Downloads\LOTES%20EDIF\REPARACION%20GOBERN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38">
          <cell r="G38">
            <v>17314.640000000003</v>
          </cell>
        </row>
        <row r="42">
          <cell r="G42">
            <v>3776.04</v>
          </cell>
        </row>
        <row r="106">
          <cell r="G106">
            <v>962.7600000000001</v>
          </cell>
        </row>
        <row r="136">
          <cell r="G136">
            <v>693.6199999999999</v>
          </cell>
        </row>
      </sheetData>
      <sheetData sheetId="2">
        <row r="47">
          <cell r="F47">
            <v>136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413">
          <cell r="G413">
            <v>881.42</v>
          </cell>
        </row>
        <row r="422">
          <cell r="G422">
            <v>130.98</v>
          </cell>
        </row>
        <row r="452">
          <cell r="G452">
            <v>879.76</v>
          </cell>
        </row>
        <row r="461">
          <cell r="G461">
            <v>258.87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2">
        <row r="50">
          <cell r="F50">
            <v>25000</v>
          </cell>
        </row>
        <row r="52">
          <cell r="F52">
            <v>5000</v>
          </cell>
        </row>
        <row r="53">
          <cell r="F53">
            <v>3500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"/>
      <sheetName val="PRES CANCHA"/>
      <sheetName val="PRES. DESTAC."/>
      <sheetName val="Play"/>
      <sheetName val="REP. HOSP"/>
      <sheetName val="REP. INST.DEP"/>
      <sheetName val="Rep. gobern."/>
      <sheetName val="Rep. Centro Comunal"/>
      <sheetName val="IMPERMEABILIZANTE"/>
      <sheetName val="PINTURA"/>
      <sheetName val="Rep. Iglesia"/>
      <sheetName val="Rep. Destacamento"/>
      <sheetName val="REP. CENTRO ATENCION"/>
      <sheetName val="RES."/>
      <sheetName val="ANAL. HORMIGON"/>
      <sheetName val="ANALISIS VIGAS"/>
      <sheetName val="RESUMEN"/>
      <sheetName val="PRECIOS PLOMERIA"/>
      <sheetName val="ANALISIS PLOMERIA"/>
      <sheetName val="CISTERNA"/>
      <sheetName val="ANALISIS SANITARIA"/>
      <sheetName val="Hoja1"/>
      <sheetName val="ELECTRICA"/>
      <sheetName val="mano de obra plomero"/>
      <sheetName val="Hoja2"/>
    </sheetNames>
    <sheetDataSet>
      <sheetData sheetId="14">
        <row r="1007">
          <cell r="F1007">
            <v>1467.0076537467694</v>
          </cell>
        </row>
      </sheetData>
      <sheetData sheetId="20">
        <row r="194">
          <cell r="F194">
            <v>4000.494873952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sup. Actual"/>
      <sheetName val="Análisis"/>
      <sheetName val="Precios y MO"/>
    </sheetNames>
    <sheetDataSet>
      <sheetData sheetId="2">
        <row r="203">
          <cell r="G203">
            <v>571.95</v>
          </cell>
        </row>
        <row r="378">
          <cell r="G378">
            <v>469.71</v>
          </cell>
        </row>
        <row r="441">
          <cell r="G441">
            <v>91.5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422">
          <cell r="G422">
            <v>130.98</v>
          </cell>
        </row>
        <row r="432">
          <cell r="G432">
            <v>825.08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420">
          <cell r="G420">
            <v>1101.69</v>
          </cell>
        </row>
        <row r="437">
          <cell r="G437">
            <v>242.28000000000003</v>
          </cell>
        </row>
      </sheetData>
      <sheetData sheetId="2">
        <row r="51">
          <cell r="F51">
            <v>3950</v>
          </cell>
        </row>
        <row r="59">
          <cell r="F59">
            <v>250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>
        <row r="51">
          <cell r="E51">
            <v>4.5</v>
          </cell>
        </row>
      </sheetData>
      <sheetData sheetId="8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694.6500000000001</v>
          </cell>
        </row>
        <row r="82">
          <cell r="F82">
            <v>818.4300000000001</v>
          </cell>
        </row>
        <row r="92">
          <cell r="F92">
            <v>904.8600000000001</v>
          </cell>
        </row>
        <row r="106">
          <cell r="F106">
            <v>614.0600000000001</v>
          </cell>
        </row>
        <row r="128">
          <cell r="F128">
            <v>2906.2199999999993</v>
          </cell>
        </row>
        <row r="139">
          <cell r="F139">
            <v>549.6800000000001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851.1700000000002</v>
          </cell>
        </row>
        <row r="183">
          <cell r="F183">
            <v>782.2900000000001</v>
          </cell>
        </row>
        <row r="194">
          <cell r="F194">
            <v>928.5800000000002</v>
          </cell>
        </row>
        <row r="205">
          <cell r="F205">
            <v>984.3000000000002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269.84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1134.35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10257.96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9891.3</v>
          </cell>
        </row>
        <row r="666">
          <cell r="F666">
            <v>10111.72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17244.92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16948.01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</v>
          </cell>
        </row>
        <row r="1977">
          <cell r="F1977">
            <v>17367.65</v>
          </cell>
        </row>
        <row r="1982">
          <cell r="F1982">
            <v>17367.65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</v>
          </cell>
        </row>
        <row r="2042">
          <cell r="F2042">
            <v>9753.310000000001</v>
          </cell>
        </row>
        <row r="2056">
          <cell r="F2056">
            <v>8107.469999999999</v>
          </cell>
        </row>
        <row r="2061">
          <cell r="F2061">
            <v>8107.469999999999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10156.97</v>
          </cell>
        </row>
        <row r="2583">
          <cell r="F2583">
            <v>10156.97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4099.9</v>
          </cell>
        </row>
        <row r="2652">
          <cell r="F2652">
            <v>4099.9</v>
          </cell>
        </row>
        <row r="2659">
          <cell r="F2659">
            <v>4233.65</v>
          </cell>
        </row>
        <row r="2666">
          <cell r="F2666">
            <v>4233.65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</v>
          </cell>
        </row>
        <row r="2722">
          <cell r="F2722">
            <v>6902.259999999999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</v>
          </cell>
        </row>
        <row r="2820">
          <cell r="F2820">
            <v>7090.799999999999</v>
          </cell>
        </row>
        <row r="2827">
          <cell r="F2827">
            <v>7224.549999999999</v>
          </cell>
        </row>
        <row r="2834">
          <cell r="F2834">
            <v>7224.549999999999</v>
          </cell>
        </row>
        <row r="2841">
          <cell r="F2841">
            <v>6585.759999999999</v>
          </cell>
        </row>
        <row r="2848">
          <cell r="F2848">
            <v>6585.759999999999</v>
          </cell>
        </row>
        <row r="2855">
          <cell r="F2855">
            <v>6689.789999999999</v>
          </cell>
        </row>
        <row r="2862">
          <cell r="F2862">
            <v>6689.789999999999</v>
          </cell>
        </row>
        <row r="2869">
          <cell r="F2869">
            <v>7352.379999999999</v>
          </cell>
        </row>
        <row r="2876">
          <cell r="F2876">
            <v>7352.379999999999</v>
          </cell>
        </row>
        <row r="2883">
          <cell r="F2883">
            <v>7486.129999999999</v>
          </cell>
        </row>
        <row r="2890">
          <cell r="F2890">
            <v>7486.129999999999</v>
          </cell>
        </row>
        <row r="2897">
          <cell r="F2897">
            <v>6847.339999999999</v>
          </cell>
        </row>
        <row r="2904">
          <cell r="F2904">
            <v>6847.339999999999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8970.029999999999</v>
          </cell>
        </row>
        <row r="2949">
          <cell r="F2949">
            <v>8970.029999999999</v>
          </cell>
        </row>
        <row r="2956">
          <cell r="F2956">
            <v>8888.539999999999</v>
          </cell>
        </row>
        <row r="2963">
          <cell r="F2963">
            <v>8888.539999999999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</v>
          </cell>
        </row>
        <row r="3005">
          <cell r="F3005">
            <v>9389.669999999998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4818.11</v>
          </cell>
        </row>
        <row r="3158">
          <cell r="F3158">
            <v>5079.69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599.3</v>
          </cell>
        </row>
        <row r="3262">
          <cell r="F3262">
            <v>257.04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149.45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</v>
          </cell>
        </row>
        <row r="3366">
          <cell r="F3366">
            <v>840.0799999999999</v>
          </cell>
        </row>
        <row r="3377">
          <cell r="F3377">
            <v>985.5699999999999</v>
          </cell>
        </row>
        <row r="3388">
          <cell r="F3388">
            <v>782.72</v>
          </cell>
        </row>
        <row r="3399">
          <cell r="F3399">
            <v>1279.91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</v>
          </cell>
        </row>
        <row r="3465">
          <cell r="F3465">
            <v>1187.8799999999999</v>
          </cell>
        </row>
        <row r="3476">
          <cell r="F3476">
            <v>764.5099999999999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8668.809999999998</v>
          </cell>
        </row>
        <row r="3661">
          <cell r="F3661">
            <v>8907.769999999999</v>
          </cell>
        </row>
        <row r="3672">
          <cell r="F3672">
            <v>2243.7200000000003</v>
          </cell>
        </row>
        <row r="3683">
          <cell r="F3683">
            <v>2430.8448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</v>
          </cell>
        </row>
        <row r="3779">
          <cell r="F3779">
            <v>77180.09999999998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</v>
          </cell>
        </row>
        <row r="3918">
          <cell r="F3918">
            <v>7394.759999999998</v>
          </cell>
        </row>
        <row r="3944">
          <cell r="F3944">
            <v>4222.219999999999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</v>
          </cell>
        </row>
        <row r="4071">
          <cell r="F4071">
            <v>3065.4999999999995</v>
          </cell>
        </row>
        <row r="4097">
          <cell r="F4097">
            <v>6766.439999999999</v>
          </cell>
        </row>
        <row r="4123">
          <cell r="F4123">
            <v>7107.399999999999</v>
          </cell>
        </row>
        <row r="4150">
          <cell r="F4150">
            <v>7498.079999999999</v>
          </cell>
        </row>
        <row r="4177">
          <cell r="F4177">
            <v>7682.519999999999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1245.37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</v>
          </cell>
        </row>
        <row r="4634">
          <cell r="F4634">
            <v>888.0600000000001</v>
          </cell>
        </row>
        <row r="4643">
          <cell r="F4643">
            <v>530.1500000000001</v>
          </cell>
        </row>
        <row r="4652">
          <cell r="F4652">
            <v>581.23</v>
          </cell>
        </row>
        <row r="4661">
          <cell r="F4661">
            <v>642.18</v>
          </cell>
        </row>
        <row r="4670">
          <cell r="F4670">
            <v>744.6800000000001</v>
          </cell>
        </row>
        <row r="4679">
          <cell r="F4679">
            <v>765.1200000000001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1214.62</v>
          </cell>
        </row>
        <row r="4715">
          <cell r="F4715">
            <v>786.5300000000001</v>
          </cell>
        </row>
        <row r="4724">
          <cell r="F4724">
            <v>880.9000000000001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606.1299999999999</v>
          </cell>
        </row>
        <row r="4827">
          <cell r="F4827">
            <v>835.0400000000001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38.3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</v>
          </cell>
        </row>
        <row r="4906">
          <cell r="F4906">
            <v>124.82</v>
          </cell>
        </row>
        <row r="4913">
          <cell r="F4913">
            <v>152.89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639.9300000000001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no de obra marzo 2008"/>
      <sheetName val="precio marzo 2010"/>
      <sheetName val="Ana.term"/>
      <sheetName val="PRESUPUESTO"/>
      <sheetName val="mano de obra"/>
      <sheetName val="HORMIGON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</v>
          </cell>
        </row>
        <row r="778">
          <cell r="D778">
            <v>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"/>
      <sheetName val="PRES CANCHA"/>
      <sheetName val="PRES. DESTAC."/>
      <sheetName val="Play"/>
      <sheetName val="REP. HOSP"/>
      <sheetName val="REP. INST.DEP"/>
      <sheetName val="Rep. gobern."/>
      <sheetName val="Rep. Centro Comunal"/>
      <sheetName val="Rep. Iglesia"/>
      <sheetName val="Rep. Destacamento"/>
      <sheetName val="REP. CENTRO ATENCION"/>
      <sheetName val="RES."/>
      <sheetName val="ANAL. HORMIGON"/>
      <sheetName val="ANALISIS VIGAS"/>
      <sheetName val="RESUMEN"/>
      <sheetName val="PRECIOS PLOMERIA"/>
      <sheetName val="ANALISIS PLOMERIA"/>
      <sheetName val="CISTERNA"/>
      <sheetName val="ANALISIS SANITARIA"/>
      <sheetName val="Hoja1"/>
      <sheetName val="ELECTRICA"/>
      <sheetName val="mano de obra plomero"/>
      <sheetName val="Hoja2"/>
      <sheetName val="IMPERMEABILIZANTE"/>
      <sheetName val="PINTURA"/>
    </sheetNames>
    <sheetDataSet>
      <sheetData sheetId="2">
        <row r="42">
          <cell r="E42">
            <v>225.17000000000002</v>
          </cell>
        </row>
        <row r="43">
          <cell r="E43">
            <v>256.63</v>
          </cell>
        </row>
        <row r="45">
          <cell r="E45">
            <v>41.75</v>
          </cell>
        </row>
        <row r="46">
          <cell r="E46">
            <v>68.56</v>
          </cell>
        </row>
      </sheetData>
      <sheetData sheetId="12">
        <row r="7">
          <cell r="G7">
            <v>657.72</v>
          </cell>
        </row>
        <row r="21">
          <cell r="G21">
            <v>6498.374500000001</v>
          </cell>
        </row>
        <row r="58">
          <cell r="G58">
            <v>7283.3451425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sup. Actual"/>
      <sheetName val="Análisis"/>
      <sheetName val="Precios y MO"/>
    </sheetNames>
    <sheetDataSet>
      <sheetData sheetId="2">
        <row r="33">
          <cell r="G33">
            <v>6122.21</v>
          </cell>
        </row>
        <row r="41">
          <cell r="G41">
            <v>7910.07</v>
          </cell>
        </row>
        <row r="52">
          <cell r="G52">
            <v>25298.97</v>
          </cell>
        </row>
        <row r="62">
          <cell r="G62">
            <v>18661.260000000002</v>
          </cell>
        </row>
        <row r="72">
          <cell r="G72">
            <v>32959.79</v>
          </cell>
        </row>
        <row r="82">
          <cell r="G82">
            <v>27396.109999999997</v>
          </cell>
        </row>
        <row r="98">
          <cell r="G98">
            <v>9380.429999999998</v>
          </cell>
        </row>
        <row r="127">
          <cell r="G127">
            <v>17916.329999999998</v>
          </cell>
        </row>
        <row r="203">
          <cell r="G203">
            <v>571.95</v>
          </cell>
        </row>
        <row r="260">
          <cell r="G260">
            <v>1014.0699999999999</v>
          </cell>
        </row>
        <row r="297">
          <cell r="G297">
            <v>1032.1399999999999</v>
          </cell>
        </row>
        <row r="307">
          <cell r="G307">
            <v>224.04000000000002</v>
          </cell>
        </row>
        <row r="335">
          <cell r="G335">
            <v>54.15</v>
          </cell>
        </row>
        <row r="370">
          <cell r="G370">
            <v>915.96</v>
          </cell>
        </row>
        <row r="378">
          <cell r="G378">
            <v>469.71</v>
          </cell>
        </row>
        <row r="398">
          <cell r="G398">
            <v>572.0300000000001</v>
          </cell>
        </row>
        <row r="441">
          <cell r="G441">
            <v>91.5</v>
          </cell>
        </row>
        <row r="463">
          <cell r="G463">
            <v>142.59000000000003</v>
          </cell>
        </row>
        <row r="496">
          <cell r="G496">
            <v>1385.3894736842105</v>
          </cell>
        </row>
      </sheetData>
      <sheetData sheetId="3">
        <row r="150">
          <cell r="F150">
            <v>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up. Actual"/>
      <sheetName val="Análisis"/>
      <sheetName val="Precios y MO"/>
    </sheetNames>
    <sheetDataSet>
      <sheetData sheetId="2">
        <row r="13">
          <cell r="F13">
            <v>950</v>
          </cell>
        </row>
        <row r="166">
          <cell r="F166">
            <v>68.7024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2">
        <row r="125">
          <cell r="F125">
            <v>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(2)"/>
      <sheetName val="Análisis"/>
      <sheetName val="Precios y MO"/>
    </sheetNames>
    <sheetDataSet>
      <sheetData sheetId="1">
        <row r="348">
          <cell r="G348">
            <v>1080.0300000000002</v>
          </cell>
        </row>
        <row r="356">
          <cell r="G356">
            <v>213.6</v>
          </cell>
        </row>
        <row r="439">
          <cell r="G439">
            <v>146.76</v>
          </cell>
        </row>
        <row r="444">
          <cell r="G444">
            <v>77.42999999999999</v>
          </cell>
        </row>
        <row r="452">
          <cell r="G452">
            <v>813.05</v>
          </cell>
        </row>
        <row r="487">
          <cell r="G487">
            <v>461.42</v>
          </cell>
        </row>
      </sheetData>
      <sheetData sheetId="2">
        <row r="44">
          <cell r="F44">
            <v>18500</v>
          </cell>
        </row>
        <row r="101">
          <cell r="F101">
            <v>3500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870">
          <cell r="G870">
            <v>505.6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2">
        <row r="125">
          <cell r="F125">
            <v>300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álisis"/>
      <sheetName val="Precios y MO"/>
    </sheetNames>
    <sheetDataSet>
      <sheetData sheetId="1">
        <row r="479">
          <cell r="G479">
            <v>1362.49</v>
          </cell>
        </row>
        <row r="497">
          <cell r="G497">
            <v>223.51000000000002</v>
          </cell>
        </row>
      </sheetData>
      <sheetData sheetId="2">
        <row r="50">
          <cell r="F50">
            <v>6500</v>
          </cell>
        </row>
        <row r="56">
          <cell r="F56">
            <v>10500</v>
          </cell>
        </row>
        <row r="57">
          <cell r="F57">
            <v>1275</v>
          </cell>
        </row>
        <row r="80">
          <cell r="F80">
            <v>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view="pageBreakPreview" zoomScaleSheetLayoutView="100" zoomScalePageLayoutView="0" workbookViewId="0" topLeftCell="A265">
      <selection activeCell="J280" sqref="J280"/>
    </sheetView>
  </sheetViews>
  <sheetFormatPr defaultColWidth="11.421875" defaultRowHeight="15"/>
  <cols>
    <col min="1" max="1" width="4.28125" style="17" customWidth="1"/>
    <col min="2" max="2" width="39.421875" style="5" customWidth="1"/>
    <col min="3" max="3" width="11.421875" style="1" customWidth="1"/>
    <col min="4" max="4" width="5.28125" style="16" customWidth="1"/>
    <col min="5" max="5" width="14.28125" style="7" customWidth="1"/>
    <col min="6" max="6" width="13.421875" style="14" customWidth="1"/>
    <col min="7" max="7" width="16.8515625" style="15" customWidth="1"/>
    <col min="8" max="16384" width="11.421875" style="5" customWidth="1"/>
  </cols>
  <sheetData>
    <row r="1" spans="1:7" ht="18.75">
      <c r="A1" s="143" t="s">
        <v>216</v>
      </c>
      <c r="B1" s="143"/>
      <c r="C1" s="143"/>
      <c r="D1" s="143"/>
      <c r="E1" s="143"/>
      <c r="F1" s="143"/>
      <c r="G1" s="143"/>
    </row>
    <row r="2" spans="1:7" s="2" customFormat="1" ht="18.75">
      <c r="A2" s="144" t="s">
        <v>217</v>
      </c>
      <c r="B2" s="144"/>
      <c r="C2" s="144"/>
      <c r="D2" s="144"/>
      <c r="E2" s="144"/>
      <c r="F2" s="144"/>
      <c r="G2" s="144"/>
    </row>
    <row r="3" spans="1:7" s="2" customFormat="1" ht="18.75">
      <c r="A3" s="144" t="s">
        <v>218</v>
      </c>
      <c r="B3" s="144"/>
      <c r="C3" s="144"/>
      <c r="D3" s="144"/>
      <c r="E3" s="144"/>
      <c r="F3" s="144"/>
      <c r="G3" s="144"/>
    </row>
    <row r="5" spans="1:7" ht="15.75">
      <c r="A5" s="145" t="s">
        <v>253</v>
      </c>
      <c r="B5" s="145"/>
      <c r="C5" s="145"/>
      <c r="D5" s="145"/>
      <c r="E5" s="145"/>
      <c r="F5" s="145"/>
      <c r="G5" s="145"/>
    </row>
    <row r="6" spans="1:7" ht="15.75">
      <c r="A6" s="147" t="s">
        <v>254</v>
      </c>
      <c r="B6" s="147"/>
      <c r="C6" s="147"/>
      <c r="D6" s="147"/>
      <c r="E6" s="147"/>
      <c r="F6" s="147"/>
      <c r="G6" s="147"/>
    </row>
    <row r="7" spans="1:8" ht="15.75">
      <c r="A7" s="146"/>
      <c r="B7" s="146"/>
      <c r="C7" s="146"/>
      <c r="D7" s="146"/>
      <c r="E7" s="146"/>
      <c r="F7" s="146"/>
      <c r="G7" s="146"/>
      <c r="H7" s="18"/>
    </row>
    <row r="8" spans="1:8" ht="15.75">
      <c r="A8" s="129"/>
      <c r="B8" s="129"/>
      <c r="C8" s="129"/>
      <c r="D8" s="129"/>
      <c r="E8" s="129"/>
      <c r="F8" s="129"/>
      <c r="G8" s="129"/>
      <c r="H8" s="18"/>
    </row>
    <row r="9" spans="1:7" ht="12.75">
      <c r="A9" s="6"/>
      <c r="B9" s="3"/>
      <c r="C9" s="4"/>
      <c r="D9" s="3"/>
      <c r="F9" s="4"/>
      <c r="G9" s="120"/>
    </row>
    <row r="10" spans="1:7" ht="12.75">
      <c r="A10" s="19" t="s">
        <v>0</v>
      </c>
      <c r="B10" s="20" t="s">
        <v>1</v>
      </c>
      <c r="C10" s="21" t="s">
        <v>2</v>
      </c>
      <c r="D10" s="20" t="s">
        <v>3</v>
      </c>
      <c r="E10" s="21" t="s">
        <v>4</v>
      </c>
      <c r="F10" s="21" t="s">
        <v>5</v>
      </c>
      <c r="G10" s="21" t="s">
        <v>6</v>
      </c>
    </row>
    <row r="11" spans="1:7" s="26" customFormat="1" ht="12.75">
      <c r="A11" s="22"/>
      <c r="B11" s="23"/>
      <c r="C11" s="24"/>
      <c r="D11" s="23"/>
      <c r="E11" s="25"/>
      <c r="F11" s="24"/>
      <c r="G11" s="24"/>
    </row>
    <row r="12" spans="1:7" s="38" customFormat="1" ht="15" customHeight="1">
      <c r="A12" s="39"/>
      <c r="C12" s="40"/>
      <c r="D12" s="43"/>
      <c r="E12" s="43"/>
      <c r="F12" s="40"/>
      <c r="G12" s="52"/>
    </row>
    <row r="13" spans="1:7" s="63" customFormat="1" ht="15">
      <c r="A13" s="39"/>
      <c r="B13" s="58" t="s">
        <v>219</v>
      </c>
      <c r="C13" s="40"/>
      <c r="D13" s="43"/>
      <c r="E13" s="43"/>
      <c r="F13" s="40"/>
      <c r="G13" s="52"/>
    </row>
    <row r="14" spans="1:7" s="63" customFormat="1" ht="11.25" customHeight="1">
      <c r="A14" s="39"/>
      <c r="B14" s="38"/>
      <c r="C14" s="40"/>
      <c r="D14" s="43"/>
      <c r="E14" s="43"/>
      <c r="F14" s="40"/>
      <c r="G14" s="52"/>
    </row>
    <row r="15" spans="1:7" s="26" customFormat="1" ht="15" customHeight="1">
      <c r="A15" s="22"/>
      <c r="B15" s="28" t="s">
        <v>38</v>
      </c>
      <c r="C15" s="24"/>
      <c r="D15" s="23"/>
      <c r="E15" s="25"/>
      <c r="F15" s="24"/>
      <c r="G15" s="24"/>
    </row>
    <row r="16" spans="1:7" s="26" customFormat="1" ht="11.25" customHeight="1">
      <c r="A16" s="22"/>
      <c r="B16" s="28"/>
      <c r="C16" s="24"/>
      <c r="D16" s="23"/>
      <c r="E16" s="25"/>
      <c r="F16" s="24"/>
      <c r="G16" s="24"/>
    </row>
    <row r="17" spans="1:7" s="26" customFormat="1" ht="12.75">
      <c r="A17" s="22"/>
      <c r="B17" s="28" t="s">
        <v>86</v>
      </c>
      <c r="C17" s="24"/>
      <c r="D17" s="23"/>
      <c r="E17" s="25"/>
      <c r="F17" s="24"/>
      <c r="G17" s="24"/>
    </row>
    <row r="18" spans="1:7" s="26" customFormat="1" ht="15" customHeight="1">
      <c r="A18" s="22"/>
      <c r="B18" s="29" t="s">
        <v>7</v>
      </c>
      <c r="C18" s="30">
        <v>1</v>
      </c>
      <c r="D18" s="31" t="s">
        <v>8</v>
      </c>
      <c r="E18" s="30">
        <v>35000</v>
      </c>
      <c r="F18" s="32">
        <f>ROUND(C18*E18,2)</f>
        <v>35000</v>
      </c>
      <c r="G18" s="24"/>
    </row>
    <row r="19" spans="1:7" s="26" customFormat="1" ht="15" customHeight="1">
      <c r="A19" s="22"/>
      <c r="B19" s="29" t="s">
        <v>9</v>
      </c>
      <c r="C19" s="30">
        <v>1</v>
      </c>
      <c r="D19" s="31" t="s">
        <v>8</v>
      </c>
      <c r="E19" s="30">
        <v>60000</v>
      </c>
      <c r="F19" s="32">
        <f>ROUND(C19*E19,2)</f>
        <v>60000</v>
      </c>
      <c r="G19" s="24"/>
    </row>
    <row r="20" spans="1:7" s="26" customFormat="1" ht="15" customHeight="1">
      <c r="A20" s="35"/>
      <c r="B20" s="29" t="s">
        <v>160</v>
      </c>
      <c r="C20" s="64">
        <v>3390</v>
      </c>
      <c r="D20" s="31" t="s">
        <v>21</v>
      </c>
      <c r="E20" s="65">
        <v>35</v>
      </c>
      <c r="F20" s="66">
        <f aca="true" t="shared" si="0" ref="F20:F26">ROUND(C20*E20,2)</f>
        <v>118650</v>
      </c>
      <c r="G20" s="122"/>
    </row>
    <row r="21" spans="1:7" s="26" customFormat="1" ht="15">
      <c r="A21" s="35"/>
      <c r="B21" s="29" t="s">
        <v>87</v>
      </c>
      <c r="C21" s="30">
        <v>1176</v>
      </c>
      <c r="D21" s="67" t="s">
        <v>21</v>
      </c>
      <c r="E21" s="36">
        <v>75</v>
      </c>
      <c r="F21" s="32">
        <f t="shared" si="0"/>
        <v>88200</v>
      </c>
      <c r="G21" s="24"/>
    </row>
    <row r="22" spans="1:7" s="26" customFormat="1" ht="15">
      <c r="A22" s="35"/>
      <c r="B22" s="29" t="s">
        <v>88</v>
      </c>
      <c r="C22" s="30">
        <v>76</v>
      </c>
      <c r="D22" s="67" t="s">
        <v>89</v>
      </c>
      <c r="E22" s="36">
        <v>200</v>
      </c>
      <c r="F22" s="32">
        <f t="shared" si="0"/>
        <v>15200</v>
      </c>
      <c r="G22" s="24"/>
    </row>
    <row r="23" spans="1:7" s="26" customFormat="1" ht="12.75">
      <c r="A23" s="35"/>
      <c r="B23" s="29" t="s">
        <v>171</v>
      </c>
      <c r="C23" s="64">
        <v>30</v>
      </c>
      <c r="D23" s="31" t="s">
        <v>21</v>
      </c>
      <c r="E23" s="65">
        <v>210</v>
      </c>
      <c r="F23" s="66">
        <f t="shared" si="0"/>
        <v>6300</v>
      </c>
      <c r="G23" s="122"/>
    </row>
    <row r="24" spans="1:7" s="26" customFormat="1" ht="15">
      <c r="A24" s="35"/>
      <c r="B24" s="29" t="s">
        <v>90</v>
      </c>
      <c r="C24" s="30">
        <v>250</v>
      </c>
      <c r="D24" s="67" t="s">
        <v>21</v>
      </c>
      <c r="E24" s="36">
        <v>150</v>
      </c>
      <c r="F24" s="32">
        <f t="shared" si="0"/>
        <v>37500</v>
      </c>
      <c r="G24" s="24"/>
    </row>
    <row r="25" spans="1:7" s="26" customFormat="1" ht="15" customHeight="1">
      <c r="A25" s="35"/>
      <c r="B25" s="29" t="s">
        <v>119</v>
      </c>
      <c r="C25" s="30">
        <v>1200</v>
      </c>
      <c r="D25" s="67" t="s">
        <v>21</v>
      </c>
      <c r="E25" s="36">
        <v>125</v>
      </c>
      <c r="F25" s="32">
        <f t="shared" si="0"/>
        <v>150000</v>
      </c>
      <c r="G25" s="24"/>
    </row>
    <row r="26" spans="1:7" s="26" customFormat="1" ht="15" customHeight="1">
      <c r="A26" s="35"/>
      <c r="B26" s="29" t="s">
        <v>91</v>
      </c>
      <c r="C26" s="30">
        <v>628</v>
      </c>
      <c r="D26" s="67" t="s">
        <v>11</v>
      </c>
      <c r="E26" s="36">
        <f>'[5]Precios y MO'!$F$125</f>
        <v>300</v>
      </c>
      <c r="F26" s="32">
        <f t="shared" si="0"/>
        <v>188400</v>
      </c>
      <c r="G26" s="24">
        <f>SUM(F18:F26)</f>
        <v>699250</v>
      </c>
    </row>
    <row r="27" spans="3:7" s="26" customFormat="1" ht="15" customHeight="1">
      <c r="C27" s="30"/>
      <c r="D27" s="67"/>
      <c r="E27" s="36"/>
      <c r="F27" s="32"/>
      <c r="G27" s="24"/>
    </row>
    <row r="28" spans="1:7" s="26" customFormat="1" ht="15" customHeight="1">
      <c r="A28" s="22"/>
      <c r="B28" s="28" t="s">
        <v>58</v>
      </c>
      <c r="C28" s="30"/>
      <c r="D28" s="68"/>
      <c r="E28" s="36"/>
      <c r="F28" s="32"/>
      <c r="G28" s="34"/>
    </row>
    <row r="29" spans="1:7" s="26" customFormat="1" ht="15" customHeight="1">
      <c r="A29" s="35"/>
      <c r="B29" s="29" t="s">
        <v>92</v>
      </c>
      <c r="C29" s="30">
        <v>238</v>
      </c>
      <c r="D29" s="68" t="s">
        <v>21</v>
      </c>
      <c r="E29" s="36">
        <f>'[6]Análisis'!$G$348</f>
        <v>1080.0300000000002</v>
      </c>
      <c r="F29" s="32">
        <f aca="true" t="shared" si="1" ref="F29:F41">ROUND(C29*E29,2)</f>
        <v>257047.14</v>
      </c>
      <c r="G29" s="34"/>
    </row>
    <row r="30" spans="1:7" s="26" customFormat="1" ht="15" customHeight="1">
      <c r="A30" s="35"/>
      <c r="B30" s="29" t="s">
        <v>172</v>
      </c>
      <c r="C30" s="30">
        <v>155</v>
      </c>
      <c r="D30" s="68" t="s">
        <v>21</v>
      </c>
      <c r="E30" s="36">
        <v>940</v>
      </c>
      <c r="F30" s="32">
        <f t="shared" si="1"/>
        <v>145700</v>
      </c>
      <c r="G30" s="34"/>
    </row>
    <row r="31" spans="1:7" s="26" customFormat="1" ht="15" customHeight="1">
      <c r="A31" s="35"/>
      <c r="B31" s="29" t="s">
        <v>124</v>
      </c>
      <c r="C31" s="30">
        <v>225</v>
      </c>
      <c r="D31" s="68" t="s">
        <v>21</v>
      </c>
      <c r="E31" s="36">
        <f>'[9]Análisis'!$G$479</f>
        <v>1362.49</v>
      </c>
      <c r="F31" s="32">
        <f t="shared" si="1"/>
        <v>306560.25</v>
      </c>
      <c r="G31" s="34"/>
    </row>
    <row r="32" spans="1:7" s="26" customFormat="1" ht="15" customHeight="1">
      <c r="A32" s="35"/>
      <c r="B32" s="29" t="s">
        <v>196</v>
      </c>
      <c r="C32" s="30">
        <v>304.8</v>
      </c>
      <c r="D32" s="68" t="s">
        <v>21</v>
      </c>
      <c r="E32" s="36">
        <f>'[10]Análisis'!$G$413</f>
        <v>881.42</v>
      </c>
      <c r="F32" s="32">
        <f t="shared" si="1"/>
        <v>268656.82</v>
      </c>
      <c r="G32" s="34"/>
    </row>
    <row r="33" spans="1:7" s="26" customFormat="1" ht="15" customHeight="1">
      <c r="A33" s="35"/>
      <c r="B33" s="29" t="s">
        <v>161</v>
      </c>
      <c r="C33" s="64">
        <v>393</v>
      </c>
      <c r="D33" s="69" t="s">
        <v>21</v>
      </c>
      <c r="E33" s="65">
        <f>'[15]Análisis'!$G$420</f>
        <v>1101.69</v>
      </c>
      <c r="F33" s="66">
        <f t="shared" si="1"/>
        <v>432964.17</v>
      </c>
      <c r="G33" s="77"/>
    </row>
    <row r="34" spans="1:7" s="26" customFormat="1" ht="15" customHeight="1">
      <c r="A34" s="35"/>
      <c r="B34" s="29" t="s">
        <v>173</v>
      </c>
      <c r="C34" s="30">
        <v>26</v>
      </c>
      <c r="D34" s="68" t="s">
        <v>21</v>
      </c>
      <c r="E34" s="36">
        <f>'[14]Análisis'!$G$432</f>
        <v>825.08</v>
      </c>
      <c r="F34" s="32">
        <f t="shared" si="1"/>
        <v>21452.08</v>
      </c>
      <c r="G34" s="34"/>
    </row>
    <row r="35" spans="1:7" s="26" customFormat="1" ht="15" customHeight="1">
      <c r="A35" s="35"/>
      <c r="B35" s="29" t="s">
        <v>174</v>
      </c>
      <c r="C35" s="30">
        <v>89</v>
      </c>
      <c r="D35" s="68" t="s">
        <v>24</v>
      </c>
      <c r="E35" s="37">
        <f>'[14]Análisis'!$G$422</f>
        <v>130.98</v>
      </c>
      <c r="F35" s="32">
        <f t="shared" si="1"/>
        <v>11657.22</v>
      </c>
      <c r="G35" s="34"/>
    </row>
    <row r="36" spans="1:7" s="38" customFormat="1" ht="15" customHeight="1">
      <c r="A36" s="35"/>
      <c r="B36" s="29" t="s">
        <v>125</v>
      </c>
      <c r="C36" s="30">
        <v>167.2</v>
      </c>
      <c r="D36" s="68" t="s">
        <v>24</v>
      </c>
      <c r="E36" s="36">
        <f>'[9]Análisis'!$G$497</f>
        <v>223.51000000000002</v>
      </c>
      <c r="F36" s="32">
        <f t="shared" si="1"/>
        <v>37370.87</v>
      </c>
      <c r="G36" s="34"/>
    </row>
    <row r="37" spans="1:7" s="26" customFormat="1" ht="15" customHeight="1">
      <c r="A37" s="35"/>
      <c r="B37" s="29" t="s">
        <v>93</v>
      </c>
      <c r="C37" s="30">
        <v>119.3</v>
      </c>
      <c r="D37" s="68" t="s">
        <v>24</v>
      </c>
      <c r="E37" s="36">
        <f>'[6]Análisis'!$G$356</f>
        <v>213.6</v>
      </c>
      <c r="F37" s="32">
        <f t="shared" si="1"/>
        <v>25482.48</v>
      </c>
      <c r="G37" s="70"/>
    </row>
    <row r="38" spans="1:7" s="26" customFormat="1" ht="15" customHeight="1">
      <c r="A38" s="35"/>
      <c r="B38" s="29" t="s">
        <v>133</v>
      </c>
      <c r="C38" s="30">
        <v>290</v>
      </c>
      <c r="D38" s="68" t="s">
        <v>24</v>
      </c>
      <c r="E38" s="37">
        <f>'[10]Análisis'!$G$422</f>
        <v>130.98</v>
      </c>
      <c r="F38" s="32">
        <f t="shared" si="1"/>
        <v>37984.2</v>
      </c>
      <c r="G38" s="34"/>
    </row>
    <row r="39" spans="1:7" s="26" customFormat="1" ht="15" customHeight="1">
      <c r="A39" s="71"/>
      <c r="B39" s="47" t="s">
        <v>60</v>
      </c>
      <c r="C39" s="72">
        <v>21.43</v>
      </c>
      <c r="D39" s="73" t="s">
        <v>21</v>
      </c>
      <c r="E39" s="72">
        <f>'[13]Análisis'!$G$378</f>
        <v>469.71</v>
      </c>
      <c r="F39" s="72">
        <f t="shared" si="1"/>
        <v>10065.89</v>
      </c>
      <c r="G39" s="118"/>
    </row>
    <row r="40" spans="1:7" s="26" customFormat="1" ht="15" customHeight="1">
      <c r="A40" s="35"/>
      <c r="B40" s="29" t="s">
        <v>133</v>
      </c>
      <c r="C40" s="30">
        <v>132</v>
      </c>
      <c r="D40" s="68" t="s">
        <v>24</v>
      </c>
      <c r="E40" s="37">
        <f>'[14]Análisis'!$G$422</f>
        <v>130.98</v>
      </c>
      <c r="F40" s="32">
        <f t="shared" si="1"/>
        <v>17289.36</v>
      </c>
      <c r="G40" s="34"/>
    </row>
    <row r="41" spans="1:7" s="26" customFormat="1" ht="15" customHeight="1">
      <c r="A41" s="35"/>
      <c r="B41" s="29" t="s">
        <v>162</v>
      </c>
      <c r="C41" s="64">
        <v>325</v>
      </c>
      <c r="D41" s="69" t="s">
        <v>24</v>
      </c>
      <c r="E41" s="65">
        <f>'[15]Análisis'!$G$437</f>
        <v>242.28000000000003</v>
      </c>
      <c r="F41" s="66">
        <f t="shared" si="1"/>
        <v>78741</v>
      </c>
      <c r="G41" s="70">
        <f>SUM(F29:F41)</f>
        <v>1650971.48</v>
      </c>
    </row>
    <row r="42" spans="1:7" s="26" customFormat="1" ht="15" customHeight="1">
      <c r="A42" s="35"/>
      <c r="B42" s="29"/>
      <c r="C42" s="30"/>
      <c r="D42" s="68"/>
      <c r="E42" s="36"/>
      <c r="F42" s="32"/>
      <c r="G42" s="34"/>
    </row>
    <row r="43" spans="1:7" s="26" customFormat="1" ht="15" customHeight="1">
      <c r="A43" s="22"/>
      <c r="B43" s="70" t="s">
        <v>94</v>
      </c>
      <c r="C43" s="30"/>
      <c r="D43" s="68"/>
      <c r="E43" s="36"/>
      <c r="F43" s="32"/>
      <c r="G43" s="34"/>
    </row>
    <row r="44" spans="1:7" s="26" customFormat="1" ht="15" customHeight="1">
      <c r="A44" s="35"/>
      <c r="B44" s="29" t="s">
        <v>95</v>
      </c>
      <c r="G44" s="70"/>
    </row>
    <row r="45" spans="2:7" s="26" customFormat="1" ht="15" customHeight="1">
      <c r="B45" s="29" t="s">
        <v>96</v>
      </c>
      <c r="C45" s="30">
        <v>268.63</v>
      </c>
      <c r="D45" s="68" t="s">
        <v>21</v>
      </c>
      <c r="E45" s="36">
        <v>815</v>
      </c>
      <c r="F45" s="32">
        <f>ROUND(C45*E45,2)</f>
        <v>218933.45</v>
      </c>
      <c r="G45" s="34">
        <f>SUM(F45:F45)</f>
        <v>218933.45</v>
      </c>
    </row>
    <row r="46" spans="2:7" s="26" customFormat="1" ht="15" customHeight="1">
      <c r="B46" s="29"/>
      <c r="G46" s="70"/>
    </row>
    <row r="47" spans="1:7" s="26" customFormat="1" ht="15" customHeight="1">
      <c r="A47" s="22"/>
      <c r="B47" s="70" t="s">
        <v>97</v>
      </c>
      <c r="C47" s="30"/>
      <c r="D47" s="68"/>
      <c r="E47" s="36"/>
      <c r="F47" s="32"/>
      <c r="G47" s="74"/>
    </row>
    <row r="48" spans="1:7" s="26" customFormat="1" ht="15" customHeight="1">
      <c r="A48" s="35"/>
      <c r="B48" s="29" t="s">
        <v>126</v>
      </c>
      <c r="C48" s="131">
        <v>280.5305</v>
      </c>
      <c r="D48" s="68" t="s">
        <v>21</v>
      </c>
      <c r="E48" s="36">
        <v>750</v>
      </c>
      <c r="F48" s="32">
        <f>ROUND(C48*E48,2)</f>
        <v>210397.88</v>
      </c>
      <c r="G48" s="74">
        <f>SUM(F48)</f>
        <v>210397.88</v>
      </c>
    </row>
    <row r="49" spans="1:7" s="26" customFormat="1" ht="15" customHeight="1">
      <c r="A49" s="35"/>
      <c r="B49" s="29"/>
      <c r="C49" s="30"/>
      <c r="D49" s="68"/>
      <c r="E49" s="36"/>
      <c r="F49" s="32"/>
      <c r="G49" s="74"/>
    </row>
    <row r="50" spans="1:7" s="26" customFormat="1" ht="15" customHeight="1">
      <c r="A50" s="22"/>
      <c r="B50" s="70" t="s">
        <v>76</v>
      </c>
      <c r="C50" s="30"/>
      <c r="D50" s="68"/>
      <c r="E50" s="36"/>
      <c r="F50" s="32"/>
      <c r="G50" s="34"/>
    </row>
    <row r="51" spans="1:7" s="26" customFormat="1" ht="15" customHeight="1">
      <c r="A51" s="35"/>
      <c r="B51" s="26" t="s">
        <v>134</v>
      </c>
      <c r="C51" s="30">
        <v>3</v>
      </c>
      <c r="D51" s="68" t="s">
        <v>24</v>
      </c>
      <c r="E51" s="36">
        <f>'[10]Análisis'!$G$452</f>
        <v>879.76</v>
      </c>
      <c r="F51" s="32">
        <f>ROUND(C51*E51,2)</f>
        <v>2639.28</v>
      </c>
      <c r="G51" s="34"/>
    </row>
    <row r="52" spans="1:7" s="26" customFormat="1" ht="15" customHeight="1">
      <c r="A52" s="35"/>
      <c r="B52" s="26" t="s">
        <v>135</v>
      </c>
      <c r="C52" s="30">
        <v>2</v>
      </c>
      <c r="D52" s="68" t="s">
        <v>89</v>
      </c>
      <c r="E52" s="36">
        <f>'[10]Análisis'!$G$461</f>
        <v>258.87</v>
      </c>
      <c r="F52" s="32">
        <f>ROUND(C52*E52,2)</f>
        <v>517.74</v>
      </c>
      <c r="G52" s="34">
        <f>SUM(F51:F52)</f>
        <v>3157.0200000000004</v>
      </c>
    </row>
    <row r="53" spans="1:7" s="26" customFormat="1" ht="15" customHeight="1">
      <c r="A53" s="35"/>
      <c r="B53" s="29"/>
      <c r="C53" s="30"/>
      <c r="D53" s="68"/>
      <c r="E53" s="36"/>
      <c r="F53" s="32"/>
      <c r="G53" s="74"/>
    </row>
    <row r="54" spans="1:7" s="26" customFormat="1" ht="15" customHeight="1">
      <c r="A54" s="22"/>
      <c r="B54" s="28" t="s">
        <v>61</v>
      </c>
      <c r="C54" s="30"/>
      <c r="D54" s="68"/>
      <c r="E54" s="36"/>
      <c r="F54" s="32"/>
      <c r="G54" s="34"/>
    </row>
    <row r="55" spans="1:7" s="26" customFormat="1" ht="15" customHeight="1">
      <c r="A55" s="35"/>
      <c r="B55" s="29" t="s">
        <v>197</v>
      </c>
      <c r="C55" s="30">
        <v>2</v>
      </c>
      <c r="D55" s="68" t="s">
        <v>89</v>
      </c>
      <c r="E55" s="36">
        <v>35000</v>
      </c>
      <c r="F55" s="32">
        <f>ROUND(C55*E55,2)</f>
        <v>70000</v>
      </c>
      <c r="G55" s="34"/>
    </row>
    <row r="56" spans="1:7" s="26" customFormat="1" ht="15" customHeight="1">
      <c r="A56" s="35"/>
      <c r="B56" s="29" t="s">
        <v>98</v>
      </c>
      <c r="C56" s="30">
        <v>1</v>
      </c>
      <c r="D56" s="68" t="s">
        <v>89</v>
      </c>
      <c r="E56" s="36">
        <f>'[6]Precios y MO'!$F$44</f>
        <v>18500</v>
      </c>
      <c r="F56" s="32">
        <f>ROUND(C56*E56,2)</f>
        <v>18500</v>
      </c>
      <c r="G56" s="34"/>
    </row>
    <row r="57" spans="1:7" s="26" customFormat="1" ht="15" customHeight="1">
      <c r="A57" s="35"/>
      <c r="B57" s="29" t="s">
        <v>198</v>
      </c>
      <c r="C57" s="30">
        <v>1</v>
      </c>
      <c r="D57" s="68" t="s">
        <v>127</v>
      </c>
      <c r="E57" s="36">
        <v>25000</v>
      </c>
      <c r="F57" s="32">
        <f>ROUND(C57*E57,2)</f>
        <v>25000</v>
      </c>
      <c r="G57" s="34"/>
    </row>
    <row r="58" spans="1:7" s="26" customFormat="1" ht="15" customHeight="1">
      <c r="A58" s="35"/>
      <c r="B58" s="29" t="s">
        <v>136</v>
      </c>
      <c r="C58" s="30">
        <v>1</v>
      </c>
      <c r="D58" s="68" t="s">
        <v>89</v>
      </c>
      <c r="E58" s="36">
        <f>'[11]Precios y MO'!$F$50+2000</f>
        <v>27000</v>
      </c>
      <c r="F58" s="32">
        <f>ROUND(C58*E58,2)</f>
        <v>27000</v>
      </c>
      <c r="G58" s="34"/>
    </row>
    <row r="59" spans="1:7" s="26" customFormat="1" ht="15" customHeight="1">
      <c r="A59" s="35"/>
      <c r="B59" s="29" t="s">
        <v>168</v>
      </c>
      <c r="C59" s="64"/>
      <c r="D59" s="69"/>
      <c r="E59" s="65"/>
      <c r="F59" s="66"/>
      <c r="G59" s="77"/>
    </row>
    <row r="60" spans="2:7" s="26" customFormat="1" ht="15" customHeight="1">
      <c r="B60" s="29" t="s">
        <v>169</v>
      </c>
      <c r="C60" s="64">
        <v>4</v>
      </c>
      <c r="D60" s="69" t="s">
        <v>21</v>
      </c>
      <c r="E60" s="65">
        <v>12500</v>
      </c>
      <c r="F60" s="66">
        <f>ROUND(C60*E60,2)</f>
        <v>50000</v>
      </c>
      <c r="G60" s="77"/>
    </row>
    <row r="61" spans="1:7" s="26" customFormat="1" ht="15" customHeight="1">
      <c r="A61" s="35"/>
      <c r="B61" s="29" t="s">
        <v>128</v>
      </c>
      <c r="C61" s="30">
        <v>35</v>
      </c>
      <c r="D61" s="68" t="s">
        <v>89</v>
      </c>
      <c r="E61" s="36">
        <f>'[9]Precios y MO'!$F$50</f>
        <v>6500</v>
      </c>
      <c r="F61" s="32">
        <f>ROUND(C61*E61,2)</f>
        <v>227500</v>
      </c>
      <c r="G61" s="34"/>
    </row>
    <row r="62" spans="1:7" s="26" customFormat="1" ht="15" customHeight="1">
      <c r="A62" s="35"/>
      <c r="B62" s="29" t="s">
        <v>137</v>
      </c>
      <c r="C62" s="30">
        <v>2</v>
      </c>
      <c r="D62" s="68" t="s">
        <v>89</v>
      </c>
      <c r="E62" s="36">
        <f>'[11]Precios y MO'!$F$52</f>
        <v>5000</v>
      </c>
      <c r="F62" s="32">
        <f>ROUND(C62*E62,2)</f>
        <v>10000</v>
      </c>
      <c r="G62" s="34"/>
    </row>
    <row r="63" spans="1:7" s="26" customFormat="1" ht="15" customHeight="1">
      <c r="A63" s="35"/>
      <c r="B63" s="29" t="s">
        <v>138</v>
      </c>
      <c r="C63" s="30">
        <v>5</v>
      </c>
      <c r="D63" s="68" t="s">
        <v>89</v>
      </c>
      <c r="E63" s="36">
        <f>'[11]Precios y MO'!$F$53</f>
        <v>3500</v>
      </c>
      <c r="F63" s="32">
        <f>ROUND(C63*E63,2)</f>
        <v>17500</v>
      </c>
      <c r="G63" s="34">
        <f>SUM(F55:F63)</f>
        <v>445500</v>
      </c>
    </row>
    <row r="64" spans="1:7" s="75" customFormat="1" ht="15" customHeight="1">
      <c r="A64" s="35"/>
      <c r="B64" s="29"/>
      <c r="C64" s="30"/>
      <c r="D64" s="68"/>
      <c r="E64" s="36"/>
      <c r="F64" s="32"/>
      <c r="G64" s="34"/>
    </row>
    <row r="65" spans="1:7" s="26" customFormat="1" ht="15" customHeight="1">
      <c r="A65" s="22"/>
      <c r="B65" s="28" t="s">
        <v>139</v>
      </c>
      <c r="C65" s="30"/>
      <c r="D65" s="68"/>
      <c r="E65" s="36"/>
      <c r="F65" s="32"/>
      <c r="G65" s="34"/>
    </row>
    <row r="66" spans="1:7" s="26" customFormat="1" ht="15" customHeight="1">
      <c r="A66" s="35"/>
      <c r="B66" s="29" t="s">
        <v>140</v>
      </c>
      <c r="C66" s="30">
        <v>100</v>
      </c>
      <c r="D66" s="68" t="s">
        <v>21</v>
      </c>
      <c r="E66" s="36">
        <v>3626</v>
      </c>
      <c r="F66" s="32">
        <f>ROUND(C66*E66,2)</f>
        <v>362600</v>
      </c>
      <c r="G66" s="34"/>
    </row>
    <row r="67" spans="1:7" s="26" customFormat="1" ht="15" customHeight="1">
      <c r="A67" s="76"/>
      <c r="B67" s="47" t="s">
        <v>175</v>
      </c>
      <c r="C67" s="30">
        <v>345</v>
      </c>
      <c r="D67" s="44" t="s">
        <v>167</v>
      </c>
      <c r="E67" s="36">
        <v>300</v>
      </c>
      <c r="F67" s="32">
        <f>ROUND(C67*E67,2)</f>
        <v>103500</v>
      </c>
      <c r="G67" s="34"/>
    </row>
    <row r="68" spans="1:7" s="26" customFormat="1" ht="15" customHeight="1">
      <c r="A68" s="35"/>
      <c r="B68" s="29" t="s">
        <v>170</v>
      </c>
      <c r="G68" s="70"/>
    </row>
    <row r="69" spans="1:7" s="26" customFormat="1" ht="15" customHeight="1">
      <c r="A69" s="35"/>
      <c r="B69" s="29" t="s">
        <v>129</v>
      </c>
      <c r="C69" s="64">
        <v>110</v>
      </c>
      <c r="D69" s="69" t="s">
        <v>21</v>
      </c>
      <c r="E69" s="65">
        <f>'[15]Precios y MO'!$F$51</f>
        <v>3950</v>
      </c>
      <c r="F69" s="66">
        <f>ROUND(C69*E69,2)</f>
        <v>434500</v>
      </c>
      <c r="G69" s="77">
        <f>SUM(F66:F69)</f>
        <v>900600</v>
      </c>
    </row>
    <row r="70" spans="1:7" s="26" customFormat="1" ht="15" customHeight="1">
      <c r="A70" s="35"/>
      <c r="B70" s="29"/>
      <c r="C70" s="64"/>
      <c r="D70" s="69"/>
      <c r="E70" s="65"/>
      <c r="F70" s="66"/>
      <c r="G70" s="77"/>
    </row>
    <row r="71" spans="1:7" s="26" customFormat="1" ht="15" customHeight="1">
      <c r="A71" s="22"/>
      <c r="B71" s="28" t="s">
        <v>120</v>
      </c>
      <c r="C71" s="30"/>
      <c r="D71" s="31"/>
      <c r="E71" s="36"/>
      <c r="F71" s="32"/>
      <c r="G71" s="34"/>
    </row>
    <row r="72" spans="1:7" s="26" customFormat="1" ht="15" customHeight="1">
      <c r="A72" s="35"/>
      <c r="B72" s="29" t="s">
        <v>121</v>
      </c>
      <c r="C72" s="30">
        <v>150</v>
      </c>
      <c r="D72" s="31" t="s">
        <v>21</v>
      </c>
      <c r="E72" s="36">
        <f>'[9]Precios y MO'!$F$57</f>
        <v>1275</v>
      </c>
      <c r="F72" s="32">
        <f>ROUND(C72*E72,2)</f>
        <v>191250</v>
      </c>
      <c r="G72" s="34"/>
    </row>
    <row r="73" spans="1:7" s="26" customFormat="1" ht="15" customHeight="1">
      <c r="A73" s="35"/>
      <c r="B73" s="29" t="s">
        <v>122</v>
      </c>
      <c r="G73" s="70"/>
    </row>
    <row r="74" spans="1:7" s="26" customFormat="1" ht="15" customHeight="1">
      <c r="A74" s="35"/>
      <c r="B74" s="29" t="s">
        <v>123</v>
      </c>
      <c r="C74" s="30">
        <v>4</v>
      </c>
      <c r="D74" s="31" t="s">
        <v>89</v>
      </c>
      <c r="E74" s="36">
        <f>'[9]Precios y MO'!$F$56</f>
        <v>10500</v>
      </c>
      <c r="F74" s="32">
        <f>ROUND(C74*E74,2)</f>
        <v>42000</v>
      </c>
      <c r="G74" s="34">
        <f>SUM(F72:F74)</f>
        <v>233250</v>
      </c>
    </row>
    <row r="75" spans="1:7" s="26" customFormat="1" ht="15" customHeight="1">
      <c r="A75" s="35"/>
      <c r="B75" s="29"/>
      <c r="C75" s="30"/>
      <c r="D75" s="31"/>
      <c r="E75" s="36"/>
      <c r="F75" s="32"/>
      <c r="G75" s="34"/>
    </row>
    <row r="76" spans="1:7" s="26" customFormat="1" ht="15" customHeight="1">
      <c r="A76" s="22"/>
      <c r="B76" s="70" t="s">
        <v>99</v>
      </c>
      <c r="C76" s="30"/>
      <c r="D76" s="68"/>
      <c r="E76" s="36"/>
      <c r="F76" s="32"/>
      <c r="G76" s="74"/>
    </row>
    <row r="77" spans="1:7" s="26" customFormat="1" ht="15" customHeight="1">
      <c r="A77" s="35"/>
      <c r="B77" s="26" t="s">
        <v>100</v>
      </c>
      <c r="C77" s="30">
        <f>893.62+442.42</f>
        <v>1336.04</v>
      </c>
      <c r="D77" s="68" t="s">
        <v>21</v>
      </c>
      <c r="E77" s="36">
        <v>365</v>
      </c>
      <c r="F77" s="32">
        <f aca="true" t="shared" si="2" ref="F77:F82">ROUND(C77*E77,2)</f>
        <v>487654.6</v>
      </c>
      <c r="G77" s="74"/>
    </row>
    <row r="78" spans="1:7" s="26" customFormat="1" ht="15" customHeight="1">
      <c r="A78" s="35"/>
      <c r="B78" s="26" t="s">
        <v>101</v>
      </c>
      <c r="C78" s="30">
        <v>334.78</v>
      </c>
      <c r="D78" s="68" t="s">
        <v>21</v>
      </c>
      <c r="E78" s="36">
        <f>'[6]Análisis'!$G$439</f>
        <v>146.76</v>
      </c>
      <c r="F78" s="32">
        <f t="shared" si="2"/>
        <v>49132.31</v>
      </c>
      <c r="G78" s="74"/>
    </row>
    <row r="79" spans="1:7" s="26" customFormat="1" ht="15" customHeight="1">
      <c r="A79" s="35"/>
      <c r="B79" s="26" t="s">
        <v>102</v>
      </c>
      <c r="C79" s="30">
        <v>353</v>
      </c>
      <c r="D79" s="68" t="s">
        <v>21</v>
      </c>
      <c r="E79" s="36">
        <v>350</v>
      </c>
      <c r="F79" s="32">
        <f t="shared" si="2"/>
        <v>123550</v>
      </c>
      <c r="G79" s="74"/>
    </row>
    <row r="80" spans="1:7" s="26" customFormat="1" ht="15" customHeight="1">
      <c r="A80" s="35"/>
      <c r="B80" s="26" t="s">
        <v>130</v>
      </c>
      <c r="C80" s="30">
        <v>1815</v>
      </c>
      <c r="D80" s="68" t="s">
        <v>21</v>
      </c>
      <c r="E80" s="36">
        <v>450</v>
      </c>
      <c r="F80" s="32">
        <f t="shared" si="2"/>
        <v>816750</v>
      </c>
      <c r="G80" s="34"/>
    </row>
    <row r="81" spans="1:7" s="26" customFormat="1" ht="15" customHeight="1">
      <c r="A81" s="35"/>
      <c r="B81" s="26" t="s">
        <v>103</v>
      </c>
      <c r="C81" s="30">
        <f>394+90</f>
        <v>484</v>
      </c>
      <c r="D81" s="68" t="s">
        <v>24</v>
      </c>
      <c r="E81" s="36">
        <f>'[6]Análisis'!$G$444</f>
        <v>77.42999999999999</v>
      </c>
      <c r="F81" s="32">
        <f t="shared" si="2"/>
        <v>37476.12</v>
      </c>
      <c r="G81" s="74"/>
    </row>
    <row r="82" spans="1:7" s="26" customFormat="1" ht="15" customHeight="1">
      <c r="A82" s="35"/>
      <c r="B82" s="26" t="s">
        <v>104</v>
      </c>
      <c r="C82" s="30">
        <v>9</v>
      </c>
      <c r="D82" s="68" t="s">
        <v>27</v>
      </c>
      <c r="E82" s="36">
        <f>'[6]Análisis'!$G$452</f>
        <v>813.05</v>
      </c>
      <c r="F82" s="32">
        <f t="shared" si="2"/>
        <v>7317.45</v>
      </c>
      <c r="G82" s="34">
        <f>SUM(F77:F82)</f>
        <v>1521880.48</v>
      </c>
    </row>
    <row r="83" spans="1:7" s="26" customFormat="1" ht="15" customHeight="1">
      <c r="A83" s="35"/>
      <c r="B83" s="29"/>
      <c r="C83" s="30"/>
      <c r="D83" s="68"/>
      <c r="E83" s="36"/>
      <c r="F83" s="32"/>
      <c r="G83" s="34"/>
    </row>
    <row r="84" spans="1:7" s="26" customFormat="1" ht="15" customHeight="1">
      <c r="A84" s="22"/>
      <c r="B84" s="70" t="s">
        <v>163</v>
      </c>
      <c r="C84" s="64"/>
      <c r="D84" s="69"/>
      <c r="E84" s="65"/>
      <c r="F84" s="66"/>
      <c r="G84" s="77"/>
    </row>
    <row r="85" spans="1:7" s="26" customFormat="1" ht="15" customHeight="1">
      <c r="A85" s="35"/>
      <c r="B85" s="29" t="s">
        <v>164</v>
      </c>
      <c r="C85" s="64">
        <v>23.16</v>
      </c>
      <c r="D85" s="69" t="s">
        <v>30</v>
      </c>
      <c r="E85" s="65">
        <v>1950</v>
      </c>
      <c r="F85" s="66">
        <f>ROUND(C85*E85,2)</f>
        <v>45162</v>
      </c>
      <c r="G85" s="77"/>
    </row>
    <row r="86" spans="1:7" s="26" customFormat="1" ht="15" customHeight="1">
      <c r="A86" s="35"/>
      <c r="B86" s="29" t="s">
        <v>165</v>
      </c>
      <c r="C86" s="64">
        <v>25.75</v>
      </c>
      <c r="D86" s="69" t="s">
        <v>30</v>
      </c>
      <c r="E86" s="65">
        <v>1950</v>
      </c>
      <c r="F86" s="66">
        <f>ROUND(C86*E86,2)</f>
        <v>50212.5</v>
      </c>
      <c r="G86" s="123"/>
    </row>
    <row r="87" spans="1:7" s="26" customFormat="1" ht="15" customHeight="1">
      <c r="A87" s="35"/>
      <c r="B87" s="29" t="s">
        <v>166</v>
      </c>
      <c r="C87" s="64">
        <v>54.55</v>
      </c>
      <c r="D87" s="69" t="s">
        <v>167</v>
      </c>
      <c r="E87" s="65">
        <f>'[15]Precios y MO'!$F$59</f>
        <v>250</v>
      </c>
      <c r="F87" s="66">
        <f>ROUND(C87*E87,2)</f>
        <v>13637.5</v>
      </c>
      <c r="G87" s="123">
        <f>SUM(F85:F87)</f>
        <v>109012</v>
      </c>
    </row>
    <row r="88" spans="1:7" s="38" customFormat="1" ht="15" customHeight="1">
      <c r="A88" s="35"/>
      <c r="B88" s="29"/>
      <c r="C88" s="64"/>
      <c r="D88" s="69"/>
      <c r="E88" s="65"/>
      <c r="F88" s="66"/>
      <c r="G88" s="123"/>
    </row>
    <row r="89" spans="1:7" s="26" customFormat="1" ht="15" customHeight="1">
      <c r="A89" s="22"/>
      <c r="B89" s="28" t="s">
        <v>141</v>
      </c>
      <c r="C89" s="30"/>
      <c r="D89" s="31"/>
      <c r="E89" s="36"/>
      <c r="F89" s="32"/>
      <c r="G89" s="34"/>
    </row>
    <row r="90" spans="1:7" s="26" customFormat="1" ht="15" customHeight="1">
      <c r="A90" s="35"/>
      <c r="B90" s="29" t="s">
        <v>158</v>
      </c>
      <c r="C90" s="30">
        <v>3007.28</v>
      </c>
      <c r="D90" s="31" t="s">
        <v>21</v>
      </c>
      <c r="E90" s="36">
        <v>144.4</v>
      </c>
      <c r="F90" s="32">
        <f>ROUND(C90*E90,2)</f>
        <v>434251.23</v>
      </c>
      <c r="G90" s="34"/>
    </row>
    <row r="91" spans="1:7" s="26" customFormat="1" ht="15" customHeight="1">
      <c r="A91" s="71"/>
      <c r="B91" s="47" t="s">
        <v>66</v>
      </c>
      <c r="C91" s="72">
        <f>18+225</f>
        <v>243</v>
      </c>
      <c r="D91" s="41" t="s">
        <v>21</v>
      </c>
      <c r="E91" s="72">
        <f>'[13]Análisis'!$G$441</f>
        <v>91.5</v>
      </c>
      <c r="F91" s="72">
        <f>ROUND(C91*E91,2)</f>
        <v>22234.5</v>
      </c>
      <c r="G91" s="119">
        <f>SUM(F90:F91)</f>
        <v>456485.73</v>
      </c>
    </row>
    <row r="92" spans="1:7" s="26" customFormat="1" ht="15" customHeight="1">
      <c r="A92" s="35"/>
      <c r="B92" s="29"/>
      <c r="C92" s="30"/>
      <c r="D92" s="68"/>
      <c r="E92" s="36"/>
      <c r="F92" s="32"/>
      <c r="G92" s="74"/>
    </row>
    <row r="93" spans="1:7" s="26" customFormat="1" ht="15" customHeight="1">
      <c r="A93" s="22"/>
      <c r="B93" s="28" t="s">
        <v>105</v>
      </c>
      <c r="C93" s="30"/>
      <c r="D93" s="68"/>
      <c r="E93" s="36"/>
      <c r="F93" s="32"/>
      <c r="G93" s="34"/>
    </row>
    <row r="94" spans="1:7" s="38" customFormat="1" ht="15" customHeight="1">
      <c r="A94" s="35"/>
      <c r="B94" s="29" t="s">
        <v>106</v>
      </c>
      <c r="C94" s="30">
        <v>85</v>
      </c>
      <c r="D94" s="68" t="s">
        <v>24</v>
      </c>
      <c r="E94" s="36">
        <v>3200</v>
      </c>
      <c r="F94" s="32">
        <f>ROUND(C94*E94,2)</f>
        <v>272000</v>
      </c>
      <c r="G94" s="34"/>
    </row>
    <row r="95" spans="1:7" s="26" customFormat="1" ht="15" customHeight="1">
      <c r="A95" s="35"/>
      <c r="B95" s="29" t="s">
        <v>107</v>
      </c>
      <c r="C95" s="30">
        <v>1</v>
      </c>
      <c r="D95" s="68" t="s">
        <v>89</v>
      </c>
      <c r="E95" s="36">
        <v>15000</v>
      </c>
      <c r="F95" s="32">
        <f>ROUND(C95*E95,2)</f>
        <v>15000</v>
      </c>
      <c r="G95" s="74"/>
    </row>
    <row r="96" spans="1:7" s="38" customFormat="1" ht="15" customHeight="1">
      <c r="A96" s="35"/>
      <c r="B96" s="29" t="s">
        <v>108</v>
      </c>
      <c r="C96" s="30">
        <v>1</v>
      </c>
      <c r="D96" s="68" t="s">
        <v>89</v>
      </c>
      <c r="E96" s="36">
        <v>32000</v>
      </c>
      <c r="F96" s="32">
        <f>ROUND(C96*E96,2)</f>
        <v>32000</v>
      </c>
      <c r="G96" s="34"/>
    </row>
    <row r="97" spans="1:7" s="38" customFormat="1" ht="15" customHeight="1">
      <c r="A97" s="79"/>
      <c r="B97" s="47" t="s">
        <v>215</v>
      </c>
      <c r="C97" s="72">
        <v>125</v>
      </c>
      <c r="D97" s="73" t="s">
        <v>24</v>
      </c>
      <c r="E97" s="72">
        <v>3200</v>
      </c>
      <c r="F97" s="72">
        <f>ROUND(C97*E97,2)</f>
        <v>400000</v>
      </c>
      <c r="G97" s="118">
        <f>SUM(F94:F97)</f>
        <v>719000</v>
      </c>
    </row>
    <row r="98" spans="1:7" s="38" customFormat="1" ht="15" customHeight="1">
      <c r="A98" s="35"/>
      <c r="B98" s="29"/>
      <c r="C98" s="30"/>
      <c r="D98" s="68"/>
      <c r="E98" s="36"/>
      <c r="F98" s="32"/>
      <c r="G98" s="34"/>
    </row>
    <row r="99" spans="1:7" s="38" customFormat="1" ht="15" customHeight="1">
      <c r="A99" s="71"/>
      <c r="B99" s="58" t="s">
        <v>201</v>
      </c>
      <c r="C99" s="72"/>
      <c r="D99" s="78"/>
      <c r="E99" s="72"/>
      <c r="F99" s="72"/>
      <c r="G99" s="119"/>
    </row>
    <row r="100" spans="1:7" s="38" customFormat="1" ht="15" customHeight="1">
      <c r="A100" s="80"/>
      <c r="B100" s="61" t="s">
        <v>81</v>
      </c>
      <c r="C100" s="81">
        <v>75</v>
      </c>
      <c r="D100" s="62" t="s">
        <v>11</v>
      </c>
      <c r="E100" s="82">
        <f>'[4]Precios y MO'!$F$166+'[4]Precios y MO'!$F$13</f>
        <v>1018.7024</v>
      </c>
      <c r="F100" s="72">
        <f>ROUND(C100*E100,2)</f>
        <v>76402.68</v>
      </c>
      <c r="G100" s="118"/>
    </row>
    <row r="101" spans="1:7" s="38" customFormat="1" ht="15" customHeight="1">
      <c r="A101" s="80"/>
      <c r="B101" s="61" t="s">
        <v>82</v>
      </c>
      <c r="C101" s="81">
        <v>225</v>
      </c>
      <c r="D101" s="62" t="s">
        <v>11</v>
      </c>
      <c r="E101" s="82">
        <f>'[4]Precios y MO'!$F$166+'[4]Precios y MO'!$F$13</f>
        <v>1018.7024</v>
      </c>
      <c r="F101" s="72">
        <f>ROUND(C101*E101,2)</f>
        <v>229208.04</v>
      </c>
      <c r="G101" s="118"/>
    </row>
    <row r="102" spans="1:7" s="26" customFormat="1" ht="15" customHeight="1">
      <c r="A102" s="80"/>
      <c r="B102" s="61" t="s">
        <v>83</v>
      </c>
      <c r="C102" s="81">
        <v>375</v>
      </c>
      <c r="D102" s="62" t="s">
        <v>11</v>
      </c>
      <c r="E102" s="82">
        <f>'[13]Análisis'!$G$203</f>
        <v>571.95</v>
      </c>
      <c r="F102" s="72">
        <f>ROUND(C102*E102,2)</f>
        <v>214481.25</v>
      </c>
      <c r="G102" s="118"/>
    </row>
    <row r="103" spans="1:7" s="26" customFormat="1" ht="15" customHeight="1">
      <c r="A103" s="80"/>
      <c r="B103" s="61" t="s">
        <v>84</v>
      </c>
      <c r="C103" s="81">
        <v>200</v>
      </c>
      <c r="D103" s="62" t="s">
        <v>11</v>
      </c>
      <c r="E103" s="82">
        <v>650</v>
      </c>
      <c r="F103" s="72">
        <f>ROUND(C103*E103,2)</f>
        <v>130000</v>
      </c>
      <c r="G103" s="118"/>
    </row>
    <row r="104" spans="1:7" s="26" customFormat="1" ht="15" customHeight="1">
      <c r="A104" s="80"/>
      <c r="B104" s="61" t="s">
        <v>85</v>
      </c>
      <c r="C104" s="81">
        <v>750</v>
      </c>
      <c r="D104" s="62" t="s">
        <v>21</v>
      </c>
      <c r="E104" s="82">
        <v>210</v>
      </c>
      <c r="F104" s="72">
        <f>ROUND(C104*E104,2)</f>
        <v>157500</v>
      </c>
      <c r="G104" s="118">
        <f>SUM(F100:F104)</f>
        <v>807591.97</v>
      </c>
    </row>
    <row r="105" spans="1:7" s="26" customFormat="1" ht="15" customHeight="1">
      <c r="A105" s="35"/>
      <c r="B105" s="29"/>
      <c r="C105" s="30"/>
      <c r="D105" s="68"/>
      <c r="E105" s="36"/>
      <c r="F105" s="32"/>
      <c r="G105" s="34"/>
    </row>
    <row r="106" spans="1:7" s="26" customFormat="1" ht="15" customHeight="1">
      <c r="A106" s="22"/>
      <c r="B106" s="70" t="s">
        <v>109</v>
      </c>
      <c r="C106" s="30"/>
      <c r="D106" s="68"/>
      <c r="E106" s="36"/>
      <c r="F106" s="32"/>
      <c r="G106" s="34"/>
    </row>
    <row r="107" spans="1:7" s="26" customFormat="1" ht="15" customHeight="1">
      <c r="A107" s="35"/>
      <c r="B107" s="29" t="s">
        <v>200</v>
      </c>
      <c r="C107" s="30">
        <v>15</v>
      </c>
      <c r="D107" s="68" t="s">
        <v>27</v>
      </c>
      <c r="E107" s="36">
        <v>6200</v>
      </c>
      <c r="F107" s="32">
        <f aca="true" t="shared" si="3" ref="F107:F120">ROUND(C107*E107,2)</f>
        <v>93000</v>
      </c>
      <c r="G107" s="34"/>
    </row>
    <row r="108" spans="1:7" s="75" customFormat="1" ht="15" customHeight="1">
      <c r="A108" s="35"/>
      <c r="B108" s="29" t="s">
        <v>199</v>
      </c>
      <c r="C108" s="30">
        <v>15</v>
      </c>
      <c r="D108" s="68" t="s">
        <v>27</v>
      </c>
      <c r="E108" s="36">
        <f>'[6]Precios y MO'!$F$101</f>
        <v>3500</v>
      </c>
      <c r="F108" s="32">
        <f t="shared" si="3"/>
        <v>52500</v>
      </c>
      <c r="G108" s="34"/>
    </row>
    <row r="109" spans="1:7" s="26" customFormat="1" ht="15" customHeight="1">
      <c r="A109" s="35"/>
      <c r="B109" s="29" t="s">
        <v>131</v>
      </c>
      <c r="C109" s="30">
        <v>5</v>
      </c>
      <c r="D109" s="68" t="s">
        <v>27</v>
      </c>
      <c r="E109" s="36">
        <v>4000</v>
      </c>
      <c r="F109" s="32">
        <f>ROUND(C109*E109,2)</f>
        <v>20000</v>
      </c>
      <c r="G109" s="34"/>
    </row>
    <row r="110" spans="1:7" s="26" customFormat="1" ht="15" customHeight="1">
      <c r="A110" s="35"/>
      <c r="B110" s="29" t="s">
        <v>132</v>
      </c>
      <c r="C110" s="30">
        <v>4</v>
      </c>
      <c r="D110" s="68" t="s">
        <v>27</v>
      </c>
      <c r="E110" s="36">
        <f>'[9]Precios y MO'!$F$80</f>
        <v>3800</v>
      </c>
      <c r="F110" s="32">
        <f>ROUND(C110*E110,2)</f>
        <v>15200</v>
      </c>
      <c r="G110" s="34"/>
    </row>
    <row r="111" spans="1:7" s="26" customFormat="1" ht="15" customHeight="1">
      <c r="A111" s="76"/>
      <c r="B111" s="47" t="s">
        <v>176</v>
      </c>
      <c r="C111" s="30">
        <v>4</v>
      </c>
      <c r="D111" s="44" t="s">
        <v>127</v>
      </c>
      <c r="E111" s="36">
        <f>'[12]ANALISIS SANITARIA'!$F$194</f>
        <v>4000.494873952</v>
      </c>
      <c r="F111" s="32">
        <f>C111*E111</f>
        <v>16001.979495808</v>
      </c>
      <c r="G111" s="34"/>
    </row>
    <row r="112" spans="1:7" s="26" customFormat="1" ht="15" customHeight="1">
      <c r="A112" s="35"/>
      <c r="B112" s="29" t="s">
        <v>110</v>
      </c>
      <c r="C112" s="30">
        <v>15</v>
      </c>
      <c r="D112" s="68" t="s">
        <v>27</v>
      </c>
      <c r="E112" s="36">
        <f>'[7]Análisis'!$G$870</f>
        <v>505.6</v>
      </c>
      <c r="F112" s="32">
        <f t="shared" si="3"/>
        <v>7584</v>
      </c>
      <c r="G112" s="34"/>
    </row>
    <row r="113" spans="1:7" s="26" customFormat="1" ht="15" customHeight="1">
      <c r="A113" s="35"/>
      <c r="B113" s="29" t="s">
        <v>111</v>
      </c>
      <c r="C113" s="30">
        <v>5</v>
      </c>
      <c r="D113" s="68" t="s">
        <v>27</v>
      </c>
      <c r="E113" s="36">
        <v>1500</v>
      </c>
      <c r="F113" s="32">
        <f t="shared" si="3"/>
        <v>7500</v>
      </c>
      <c r="G113" s="34"/>
    </row>
    <row r="114" spans="1:7" s="26" customFormat="1" ht="15" customHeight="1">
      <c r="A114" s="35"/>
      <c r="B114" s="29" t="s">
        <v>112</v>
      </c>
      <c r="C114" s="30">
        <v>5</v>
      </c>
      <c r="D114" s="68" t="s">
        <v>27</v>
      </c>
      <c r="E114" s="36">
        <f>'[6]Análisis'!$G$487</f>
        <v>461.42</v>
      </c>
      <c r="F114" s="32">
        <f t="shared" si="3"/>
        <v>2307.1</v>
      </c>
      <c r="G114" s="34"/>
    </row>
    <row r="115" spans="1:7" s="26" customFormat="1" ht="15" customHeight="1">
      <c r="A115" s="35"/>
      <c r="B115" s="29" t="s">
        <v>113</v>
      </c>
      <c r="C115" s="30">
        <v>8</v>
      </c>
      <c r="D115" s="68" t="s">
        <v>27</v>
      </c>
      <c r="E115" s="36">
        <v>500</v>
      </c>
      <c r="F115" s="32">
        <f t="shared" si="3"/>
        <v>4000</v>
      </c>
      <c r="G115" s="34"/>
    </row>
    <row r="116" spans="1:7" s="26" customFormat="1" ht="15" customHeight="1">
      <c r="A116" s="35"/>
      <c r="B116" s="29" t="s">
        <v>114</v>
      </c>
      <c r="C116" s="30">
        <v>1</v>
      </c>
      <c r="D116" s="68" t="s">
        <v>27</v>
      </c>
      <c r="E116" s="36">
        <v>800</v>
      </c>
      <c r="F116" s="32">
        <f t="shared" si="3"/>
        <v>800</v>
      </c>
      <c r="G116" s="34"/>
    </row>
    <row r="117" spans="1:7" s="26" customFormat="1" ht="15" customHeight="1">
      <c r="A117" s="35"/>
      <c r="B117" s="26" t="s">
        <v>159</v>
      </c>
      <c r="C117" s="30">
        <v>2</v>
      </c>
      <c r="D117" s="31" t="s">
        <v>89</v>
      </c>
      <c r="E117" s="36">
        <v>45000</v>
      </c>
      <c r="F117" s="32">
        <f>ROUND(C117*E117,2)</f>
        <v>90000</v>
      </c>
      <c r="G117" s="34"/>
    </row>
    <row r="118" spans="1:7" s="26" customFormat="1" ht="12.75">
      <c r="A118" s="35"/>
      <c r="B118" s="29" t="s">
        <v>115</v>
      </c>
      <c r="C118" s="30">
        <v>1</v>
      </c>
      <c r="D118" s="68" t="s">
        <v>27</v>
      </c>
      <c r="E118" s="36">
        <v>600</v>
      </c>
      <c r="F118" s="32">
        <f t="shared" si="3"/>
        <v>600</v>
      </c>
      <c r="G118" s="34"/>
    </row>
    <row r="119" spans="1:7" s="75" customFormat="1" ht="15" customHeight="1">
      <c r="A119" s="35"/>
      <c r="B119" s="29" t="s">
        <v>116</v>
      </c>
      <c r="C119" s="30">
        <v>2</v>
      </c>
      <c r="D119" s="68" t="s">
        <v>27</v>
      </c>
      <c r="E119" s="36">
        <v>35000</v>
      </c>
      <c r="F119" s="32">
        <f t="shared" si="3"/>
        <v>70000</v>
      </c>
      <c r="G119" s="34"/>
    </row>
    <row r="120" spans="1:7" s="75" customFormat="1" ht="15" customHeight="1">
      <c r="A120" s="35"/>
      <c r="B120" s="29" t="s">
        <v>117</v>
      </c>
      <c r="C120" s="30">
        <v>2</v>
      </c>
      <c r="D120" s="68" t="s">
        <v>27</v>
      </c>
      <c r="E120" s="36">
        <v>45000</v>
      </c>
      <c r="F120" s="32">
        <f t="shared" si="3"/>
        <v>90000</v>
      </c>
      <c r="G120" s="34">
        <f>SUM(F107:F120)</f>
        <v>469493.079495808</v>
      </c>
    </row>
    <row r="121" spans="1:7" s="75" customFormat="1" ht="9.75" customHeight="1">
      <c r="A121" s="83"/>
      <c r="B121" s="26"/>
      <c r="C121" s="84"/>
      <c r="D121" s="85"/>
      <c r="E121" s="86"/>
      <c r="F121" s="37"/>
      <c r="G121" s="74"/>
    </row>
    <row r="122" spans="1:7" s="75" customFormat="1" ht="15" customHeight="1">
      <c r="A122" s="87"/>
      <c r="B122" s="42" t="s">
        <v>177</v>
      </c>
      <c r="C122" s="30"/>
      <c r="D122" s="44"/>
      <c r="E122" s="36"/>
      <c r="F122" s="88"/>
      <c r="G122" s="34"/>
    </row>
    <row r="123" spans="1:7" s="75" customFormat="1" ht="15" customHeight="1">
      <c r="A123" s="76"/>
      <c r="B123" s="47" t="s">
        <v>178</v>
      </c>
      <c r="C123" s="30">
        <v>35</v>
      </c>
      <c r="D123" s="44" t="s">
        <v>89</v>
      </c>
      <c r="E123" s="36">
        <v>1214.64</v>
      </c>
      <c r="F123" s="36">
        <f>C123*E123</f>
        <v>42512.4</v>
      </c>
      <c r="G123" s="34"/>
    </row>
    <row r="124" spans="1:7" s="75" customFormat="1" ht="15" customHeight="1">
      <c r="A124" s="76"/>
      <c r="B124" s="47" t="s">
        <v>179</v>
      </c>
      <c r="C124" s="30">
        <v>12</v>
      </c>
      <c r="D124" s="44" t="s">
        <v>89</v>
      </c>
      <c r="E124" s="36">
        <v>850</v>
      </c>
      <c r="F124" s="36">
        <f>C124*E124</f>
        <v>10200</v>
      </c>
      <c r="G124" s="34"/>
    </row>
    <row r="125" spans="1:7" s="75" customFormat="1" ht="15" customHeight="1">
      <c r="A125" s="76"/>
      <c r="B125" s="47" t="s">
        <v>180</v>
      </c>
      <c r="C125" s="30">
        <v>15</v>
      </c>
      <c r="D125" s="44" t="s">
        <v>89</v>
      </c>
      <c r="E125" s="36">
        <v>1062.31</v>
      </c>
      <c r="F125" s="36">
        <f>C125*E125</f>
        <v>15934.65</v>
      </c>
      <c r="G125" s="34"/>
    </row>
    <row r="126" spans="1:12" s="90" customFormat="1" ht="15" customHeight="1">
      <c r="A126" s="76"/>
      <c r="B126" s="47" t="s">
        <v>181</v>
      </c>
      <c r="C126" s="30">
        <v>8</v>
      </c>
      <c r="D126" s="44" t="s">
        <v>89</v>
      </c>
      <c r="E126" s="36">
        <v>1423.04</v>
      </c>
      <c r="F126" s="36">
        <f>C126*E126</f>
        <v>11384.32</v>
      </c>
      <c r="G126" s="34"/>
      <c r="H126" s="89"/>
      <c r="I126" s="89"/>
      <c r="J126" s="89"/>
      <c r="K126" s="89"/>
      <c r="L126" s="89"/>
    </row>
    <row r="127" spans="1:12" s="90" customFormat="1" ht="15" customHeight="1">
      <c r="A127" s="76"/>
      <c r="B127" s="47" t="s">
        <v>182</v>
      </c>
      <c r="C127" s="30">
        <v>18</v>
      </c>
      <c r="D127" s="44" t="s">
        <v>89</v>
      </c>
      <c r="E127" s="36">
        <v>1242.97</v>
      </c>
      <c r="F127" s="36">
        <f>C127*E127</f>
        <v>22373.46</v>
      </c>
      <c r="G127" s="34"/>
      <c r="H127" s="89"/>
      <c r="I127" s="89"/>
      <c r="J127" s="89"/>
      <c r="K127" s="89"/>
      <c r="L127" s="89"/>
    </row>
    <row r="128" spans="1:12" s="90" customFormat="1" ht="15" customHeight="1">
      <c r="A128" s="76"/>
      <c r="B128" s="47" t="s">
        <v>183</v>
      </c>
      <c r="C128" s="30"/>
      <c r="D128" s="44"/>
      <c r="E128" s="36"/>
      <c r="F128" s="88"/>
      <c r="G128" s="34"/>
      <c r="H128" s="89"/>
      <c r="I128" s="89"/>
      <c r="J128" s="89"/>
      <c r="K128" s="89"/>
      <c r="L128" s="89"/>
    </row>
    <row r="129" spans="1:12" s="90" customFormat="1" ht="15" customHeight="1">
      <c r="A129" s="91"/>
      <c r="B129" s="92" t="s">
        <v>202</v>
      </c>
      <c r="C129" s="93">
        <v>4</v>
      </c>
      <c r="D129" s="94" t="s">
        <v>127</v>
      </c>
      <c r="E129" s="93">
        <v>54884.3328</v>
      </c>
      <c r="F129" s="93">
        <v>54884.3328</v>
      </c>
      <c r="G129" s="124"/>
      <c r="H129" s="89"/>
      <c r="I129" s="89"/>
      <c r="J129" s="89"/>
      <c r="K129" s="89"/>
      <c r="L129" s="89"/>
    </row>
    <row r="130" spans="1:12" s="90" customFormat="1" ht="15" customHeight="1">
      <c r="A130" s="95"/>
      <c r="B130" s="92" t="s">
        <v>203</v>
      </c>
      <c r="C130" s="93">
        <v>5</v>
      </c>
      <c r="D130" s="94" t="s">
        <v>127</v>
      </c>
      <c r="E130" s="93">
        <v>7737.598952999999</v>
      </c>
      <c r="F130" s="93">
        <v>7737.598952999999</v>
      </c>
      <c r="G130" s="96"/>
      <c r="H130" s="89"/>
      <c r="I130" s="89"/>
      <c r="J130" s="89"/>
      <c r="K130" s="89"/>
      <c r="L130" s="89"/>
    </row>
    <row r="131" spans="1:12" s="90" customFormat="1" ht="15" customHeight="1">
      <c r="A131" s="97"/>
      <c r="B131" s="92" t="s">
        <v>204</v>
      </c>
      <c r="C131" s="93"/>
      <c r="D131" s="94"/>
      <c r="E131" s="93"/>
      <c r="F131" s="93"/>
      <c r="G131" s="96"/>
      <c r="H131" s="89"/>
      <c r="I131" s="89"/>
      <c r="J131" s="89"/>
      <c r="K131" s="89"/>
      <c r="L131" s="89"/>
    </row>
    <row r="132" spans="1:12" s="90" customFormat="1" ht="15" customHeight="1">
      <c r="A132" s="97"/>
      <c r="B132" s="92" t="s">
        <v>205</v>
      </c>
      <c r="C132" s="93"/>
      <c r="D132" s="94"/>
      <c r="E132" s="93"/>
      <c r="F132" s="93"/>
      <c r="G132" s="96"/>
      <c r="H132" s="89"/>
      <c r="I132" s="89"/>
      <c r="J132" s="89"/>
      <c r="K132" s="89"/>
      <c r="L132" s="89"/>
    </row>
    <row r="133" spans="1:12" s="90" customFormat="1" ht="15" customHeight="1">
      <c r="A133" s="95"/>
      <c r="B133" s="92" t="s">
        <v>206</v>
      </c>
      <c r="C133" s="93">
        <v>700</v>
      </c>
      <c r="D133" s="94" t="s">
        <v>207</v>
      </c>
      <c r="E133" s="93">
        <v>106.60544999999999</v>
      </c>
      <c r="F133" s="93">
        <v>14391.735749999998</v>
      </c>
      <c r="G133" s="96"/>
      <c r="H133" s="89"/>
      <c r="I133" s="89"/>
      <c r="J133" s="89"/>
      <c r="K133" s="89"/>
      <c r="L133" s="89"/>
    </row>
    <row r="134" spans="1:12" s="90" customFormat="1" ht="15" customHeight="1">
      <c r="A134" s="95"/>
      <c r="B134" s="92" t="s">
        <v>208</v>
      </c>
      <c r="C134" s="93"/>
      <c r="D134" s="94"/>
      <c r="E134" s="93"/>
      <c r="F134" s="93"/>
      <c r="G134" s="96"/>
      <c r="H134" s="89"/>
      <c r="I134" s="89"/>
      <c r="J134" s="89"/>
      <c r="K134" s="89"/>
      <c r="L134" s="89"/>
    </row>
    <row r="135" spans="1:12" s="90" customFormat="1" ht="15" customHeight="1">
      <c r="A135" s="97"/>
      <c r="B135" s="92" t="s">
        <v>209</v>
      </c>
      <c r="C135" s="93"/>
      <c r="D135" s="94"/>
      <c r="E135" s="93"/>
      <c r="F135" s="93"/>
      <c r="G135" s="96"/>
      <c r="H135" s="89"/>
      <c r="I135" s="89"/>
      <c r="J135" s="89"/>
      <c r="K135" s="89"/>
      <c r="L135" s="89"/>
    </row>
    <row r="136" spans="1:12" s="90" customFormat="1" ht="15" customHeight="1">
      <c r="A136" s="98"/>
      <c r="B136" s="92" t="s">
        <v>210</v>
      </c>
      <c r="C136" s="93"/>
      <c r="D136" s="94"/>
      <c r="E136" s="93"/>
      <c r="F136" s="93"/>
      <c r="G136" s="96"/>
      <c r="H136" s="89"/>
      <c r="I136" s="89"/>
      <c r="J136" s="89"/>
      <c r="K136" s="89"/>
      <c r="L136" s="89"/>
    </row>
    <row r="137" spans="1:7" s="75" customFormat="1" ht="15" customHeight="1">
      <c r="A137" s="97"/>
      <c r="B137" s="92" t="s">
        <v>211</v>
      </c>
      <c r="C137" s="93"/>
      <c r="D137" s="94"/>
      <c r="E137" s="93"/>
      <c r="F137" s="93"/>
      <c r="G137" s="96"/>
    </row>
    <row r="138" spans="1:7" s="75" customFormat="1" ht="15" customHeight="1">
      <c r="A138" s="97"/>
      <c r="B138" s="92" t="s">
        <v>212</v>
      </c>
      <c r="C138" s="93"/>
      <c r="D138" s="94"/>
      <c r="E138" s="93"/>
      <c r="F138" s="93"/>
      <c r="G138" s="96"/>
    </row>
    <row r="139" spans="1:7" s="26" customFormat="1" ht="15" customHeight="1">
      <c r="A139" s="98"/>
      <c r="B139" s="92" t="s">
        <v>213</v>
      </c>
      <c r="C139" s="93">
        <v>5</v>
      </c>
      <c r="D139" s="94" t="s">
        <v>214</v>
      </c>
      <c r="E139" s="93">
        <v>2322.4215</v>
      </c>
      <c r="F139" s="93">
        <v>2322.4215</v>
      </c>
      <c r="G139" s="96">
        <f>SUM(F123:F139)</f>
        <v>181740.919003</v>
      </c>
    </row>
    <row r="140" spans="1:7" s="26" customFormat="1" ht="9.75" customHeight="1">
      <c r="A140" s="76"/>
      <c r="B140" s="47"/>
      <c r="C140" s="30"/>
      <c r="D140" s="44"/>
      <c r="E140" s="36"/>
      <c r="F140" s="88"/>
      <c r="G140" s="34"/>
    </row>
    <row r="141" spans="1:7" s="26" customFormat="1" ht="12.75">
      <c r="A141" s="35"/>
      <c r="B141" s="28" t="s">
        <v>142</v>
      </c>
      <c r="C141" s="30"/>
      <c r="D141" s="31"/>
      <c r="E141" s="33"/>
      <c r="F141" s="33"/>
      <c r="G141" s="34"/>
    </row>
    <row r="142" spans="1:7" s="26" customFormat="1" ht="9.75" customHeight="1">
      <c r="A142" s="35"/>
      <c r="B142" s="29"/>
      <c r="C142" s="30"/>
      <c r="D142" s="31"/>
      <c r="E142" s="33"/>
      <c r="F142" s="33"/>
      <c r="G142" s="34"/>
    </row>
    <row r="143" spans="1:7" s="26" customFormat="1" ht="12.75">
      <c r="A143" s="22"/>
      <c r="B143" s="28" t="s">
        <v>38</v>
      </c>
      <c r="C143" s="24"/>
      <c r="D143" s="23"/>
      <c r="E143" s="25"/>
      <c r="F143" s="24"/>
      <c r="G143" s="24"/>
    </row>
    <row r="144" spans="1:7" s="75" customFormat="1" ht="15" customHeight="1">
      <c r="A144" s="35"/>
      <c r="B144" s="29" t="s">
        <v>143</v>
      </c>
      <c r="C144" s="30">
        <v>575</v>
      </c>
      <c r="D144" s="67" t="s">
        <v>21</v>
      </c>
      <c r="E144" s="36">
        <v>75</v>
      </c>
      <c r="F144" s="32">
        <f>ROUND(C144*E144,2)</f>
        <v>43125</v>
      </c>
      <c r="G144" s="24"/>
    </row>
    <row r="145" spans="1:7" s="75" customFormat="1" ht="15" customHeight="1">
      <c r="A145" s="35"/>
      <c r="B145" s="29" t="s">
        <v>144</v>
      </c>
      <c r="C145" s="30">
        <v>575</v>
      </c>
      <c r="D145" s="67" t="s">
        <v>21</v>
      </c>
      <c r="E145" s="36">
        <v>50</v>
      </c>
      <c r="F145" s="32">
        <f>ROUND(C145*E145,2)</f>
        <v>28750</v>
      </c>
      <c r="G145" s="24"/>
    </row>
    <row r="146" spans="1:7" s="75" customFormat="1" ht="15" customHeight="1">
      <c r="A146" s="35"/>
      <c r="B146" s="29" t="s">
        <v>91</v>
      </c>
      <c r="C146" s="30">
        <v>75</v>
      </c>
      <c r="D146" s="99" t="s">
        <v>11</v>
      </c>
      <c r="E146" s="36">
        <f>'[8]Precios y MO'!$F$125</f>
        <v>300</v>
      </c>
      <c r="F146" s="32">
        <f>ROUND(C146*E146,2)</f>
        <v>22500</v>
      </c>
      <c r="G146" s="24">
        <f>SUM(F144:F146)</f>
        <v>94375</v>
      </c>
    </row>
    <row r="147" spans="1:7" s="75" customFormat="1" ht="9.75" customHeight="1">
      <c r="A147" s="76"/>
      <c r="B147" s="100"/>
      <c r="C147" s="30"/>
      <c r="D147" s="44"/>
      <c r="E147" s="36"/>
      <c r="F147" s="101"/>
      <c r="G147" s="34"/>
    </row>
    <row r="148" spans="1:7" s="75" customFormat="1" ht="15" customHeight="1">
      <c r="A148" s="87"/>
      <c r="B148" s="102" t="s">
        <v>145</v>
      </c>
      <c r="C148" s="30"/>
      <c r="D148" s="44"/>
      <c r="E148" s="36"/>
      <c r="F148" s="101"/>
      <c r="G148" s="34"/>
    </row>
    <row r="149" spans="1:7" s="75" customFormat="1" ht="15" customHeight="1">
      <c r="A149" s="76"/>
      <c r="B149" s="100" t="s">
        <v>146</v>
      </c>
      <c r="C149" s="30">
        <v>575</v>
      </c>
      <c r="D149" s="44" t="s">
        <v>21</v>
      </c>
      <c r="E149" s="36">
        <v>365</v>
      </c>
      <c r="F149" s="101">
        <f>C149*E149</f>
        <v>209875</v>
      </c>
      <c r="G149" s="34"/>
    </row>
    <row r="150" spans="1:7" s="75" customFormat="1" ht="15" customHeight="1">
      <c r="A150" s="76"/>
      <c r="B150" s="100" t="s">
        <v>147</v>
      </c>
      <c r="C150" s="30">
        <v>605</v>
      </c>
      <c r="D150" s="44" t="s">
        <v>21</v>
      </c>
      <c r="E150" s="36">
        <v>450</v>
      </c>
      <c r="F150" s="101">
        <f>C150*E150</f>
        <v>272250</v>
      </c>
      <c r="G150" s="34"/>
    </row>
    <row r="151" spans="1:7" s="75" customFormat="1" ht="15" customHeight="1">
      <c r="A151" s="76"/>
      <c r="B151" s="100" t="s">
        <v>148</v>
      </c>
      <c r="C151" s="30">
        <v>205</v>
      </c>
      <c r="D151" s="44" t="s">
        <v>24</v>
      </c>
      <c r="E151" s="36">
        <v>85</v>
      </c>
      <c r="F151" s="101">
        <f>C151*E151</f>
        <v>17425</v>
      </c>
      <c r="G151" s="34"/>
    </row>
    <row r="152" spans="1:7" s="75" customFormat="1" ht="33" customHeight="1">
      <c r="A152" s="76"/>
      <c r="B152" s="130" t="s">
        <v>232</v>
      </c>
      <c r="C152" s="30">
        <v>102</v>
      </c>
      <c r="D152" s="44" t="s">
        <v>149</v>
      </c>
      <c r="E152" s="36">
        <f>'[12]ANAL. HORMIGON'!$F$1007</f>
        <v>1467.0076537467694</v>
      </c>
      <c r="F152" s="101">
        <f>C152*E152</f>
        <v>149634.78068217047</v>
      </c>
      <c r="G152" s="34"/>
    </row>
    <row r="153" spans="1:7" s="26" customFormat="1" ht="15" customHeight="1">
      <c r="A153" s="76"/>
      <c r="B153" s="100" t="s">
        <v>150</v>
      </c>
      <c r="C153" s="30">
        <v>6</v>
      </c>
      <c r="D153" s="44" t="s">
        <v>151</v>
      </c>
      <c r="E153" s="36">
        <v>1147</v>
      </c>
      <c r="F153" s="101">
        <f>C153*E153</f>
        <v>6882</v>
      </c>
      <c r="G153" s="34">
        <f>SUM(F149:F153)</f>
        <v>656066.7806821705</v>
      </c>
    </row>
    <row r="154" spans="1:7" s="26" customFormat="1" ht="9.75" customHeight="1">
      <c r="A154" s="76"/>
      <c r="B154" s="103"/>
      <c r="C154" s="33"/>
      <c r="D154" s="44"/>
      <c r="E154" s="36"/>
      <c r="F154" s="104"/>
      <c r="G154" s="34"/>
    </row>
    <row r="155" spans="1:7" s="26" customFormat="1" ht="12.75">
      <c r="A155" s="35"/>
      <c r="B155" s="28" t="s">
        <v>153</v>
      </c>
      <c r="C155" s="30"/>
      <c r="D155" s="31"/>
      <c r="E155" s="33"/>
      <c r="F155" s="33"/>
      <c r="G155" s="34"/>
    </row>
    <row r="156" spans="1:7" s="75" customFormat="1" ht="9.75" customHeight="1">
      <c r="A156" s="35"/>
      <c r="B156" s="29"/>
      <c r="C156" s="30"/>
      <c r="D156" s="31"/>
      <c r="E156" s="33"/>
      <c r="F156" s="33"/>
      <c r="G156" s="34"/>
    </row>
    <row r="157" spans="1:7" s="75" customFormat="1" ht="15" customHeight="1">
      <c r="A157" s="22"/>
      <c r="B157" s="28" t="s">
        <v>38</v>
      </c>
      <c r="C157" s="24"/>
      <c r="D157" s="23"/>
      <c r="E157" s="25"/>
      <c r="F157" s="24"/>
      <c r="G157" s="24"/>
    </row>
    <row r="158" spans="1:7" s="75" customFormat="1" ht="15" customHeight="1">
      <c r="A158" s="35"/>
      <c r="B158" s="29" t="s">
        <v>154</v>
      </c>
      <c r="C158" s="30">
        <v>4100</v>
      </c>
      <c r="D158" s="67" t="s">
        <v>21</v>
      </c>
      <c r="E158" s="36">
        <v>50</v>
      </c>
      <c r="F158" s="32">
        <f>ROUND(C158*E158,2)</f>
        <v>205000</v>
      </c>
      <c r="G158" s="24">
        <f>SUM(F158)</f>
        <v>205000</v>
      </c>
    </row>
    <row r="159" spans="1:7" s="75" customFormat="1" ht="9.75" customHeight="1">
      <c r="A159" s="76"/>
      <c r="B159" s="100"/>
      <c r="C159" s="30"/>
      <c r="D159" s="44"/>
      <c r="E159" s="36"/>
      <c r="F159" s="101"/>
      <c r="G159" s="34"/>
    </row>
    <row r="160" spans="1:7" s="75" customFormat="1" ht="15" customHeight="1">
      <c r="A160" s="87"/>
      <c r="B160" s="42" t="s">
        <v>155</v>
      </c>
      <c r="C160" s="30"/>
      <c r="D160" s="44"/>
      <c r="E160" s="36"/>
      <c r="F160" s="101"/>
      <c r="G160" s="34"/>
    </row>
    <row r="161" spans="1:7" s="26" customFormat="1" ht="15" customHeight="1">
      <c r="A161" s="76"/>
      <c r="B161" s="47" t="s">
        <v>156</v>
      </c>
      <c r="C161" s="30">
        <f>C158</f>
        <v>4100</v>
      </c>
      <c r="D161" s="44" t="s">
        <v>21</v>
      </c>
      <c r="E161" s="36">
        <f>E90</f>
        <v>144.4</v>
      </c>
      <c r="F161" s="101">
        <f>ROUND(C161*E161,2)</f>
        <v>592040</v>
      </c>
      <c r="G161" s="34">
        <f>SUM(F161)</f>
        <v>592040</v>
      </c>
    </row>
    <row r="162" spans="1:7" s="26" customFormat="1" ht="9.75" customHeight="1">
      <c r="A162" s="76"/>
      <c r="B162" s="103"/>
      <c r="C162" s="33"/>
      <c r="D162" s="44"/>
      <c r="E162" s="36"/>
      <c r="F162" s="104"/>
      <c r="G162" s="34"/>
    </row>
    <row r="163" spans="1:7" s="26" customFormat="1" ht="15" customHeight="1">
      <c r="A163" s="76"/>
      <c r="B163" s="102" t="s">
        <v>157</v>
      </c>
      <c r="C163" s="84">
        <v>1</v>
      </c>
      <c r="D163" s="85" t="s">
        <v>8</v>
      </c>
      <c r="E163" s="86">
        <v>45000</v>
      </c>
      <c r="F163" s="101">
        <f>ROUND(C163*E163,2)</f>
        <v>45000</v>
      </c>
      <c r="G163" s="74">
        <f>SUM(F163)</f>
        <v>45000</v>
      </c>
    </row>
    <row r="164" spans="1:7" s="26" customFormat="1" ht="9.75" customHeight="1">
      <c r="A164" s="35"/>
      <c r="B164" s="29"/>
      <c r="C164" s="36"/>
      <c r="D164" s="31"/>
      <c r="E164" s="36"/>
      <c r="F164" s="30"/>
      <c r="G164" s="34"/>
    </row>
    <row r="165" spans="1:7" s="26" customFormat="1" ht="15" customHeight="1">
      <c r="A165" s="105"/>
      <c r="B165" s="70"/>
      <c r="C165" s="106"/>
      <c r="D165" s="107"/>
      <c r="E165" s="33" t="s">
        <v>225</v>
      </c>
      <c r="F165" s="33" t="s">
        <v>37</v>
      </c>
      <c r="G165" s="74">
        <f>SUM(G24:G163)</f>
        <v>10219745.78918098</v>
      </c>
    </row>
    <row r="166" spans="1:7" s="26" customFormat="1" ht="15" customHeight="1">
      <c r="A166" s="105"/>
      <c r="B166" s="70"/>
      <c r="C166" s="106"/>
      <c r="D166" s="107"/>
      <c r="E166" s="33"/>
      <c r="F166" s="33"/>
      <c r="G166" s="74"/>
    </row>
    <row r="167" spans="1:7" s="26" customFormat="1" ht="25.5">
      <c r="A167" s="22"/>
      <c r="B167" s="27" t="s">
        <v>220</v>
      </c>
      <c r="C167" s="24"/>
      <c r="D167" s="23"/>
      <c r="E167" s="25"/>
      <c r="F167" s="24"/>
      <c r="G167" s="24"/>
    </row>
    <row r="168" spans="1:7" s="26" customFormat="1" ht="12.75">
      <c r="A168" s="22"/>
      <c r="B168" s="23"/>
      <c r="C168" s="24"/>
      <c r="D168" s="23"/>
      <c r="E168" s="25"/>
      <c r="F168" s="24"/>
      <c r="G168" s="24"/>
    </row>
    <row r="169" spans="1:7" s="38" customFormat="1" ht="15" customHeight="1">
      <c r="A169" s="39"/>
      <c r="B169" s="28" t="s">
        <v>38</v>
      </c>
      <c r="C169" s="40"/>
      <c r="D169" s="41"/>
      <c r="E169" s="40"/>
      <c r="F169" s="40"/>
      <c r="G169" s="56"/>
    </row>
    <row r="170" spans="1:7" s="38" customFormat="1" ht="15" customHeight="1">
      <c r="A170" s="39"/>
      <c r="B170" s="38" t="s">
        <v>39</v>
      </c>
      <c r="C170" s="40">
        <v>1</v>
      </c>
      <c r="D170" s="41" t="s">
        <v>40</v>
      </c>
      <c r="E170" s="40">
        <f>12500+1000</f>
        <v>13500</v>
      </c>
      <c r="F170" s="40">
        <f>ROUND(C170*E170,2)</f>
        <v>13500</v>
      </c>
      <c r="G170" s="56">
        <f>SUM(F170)</f>
        <v>13500</v>
      </c>
    </row>
    <row r="171" spans="1:7" s="38" customFormat="1" ht="15" customHeight="1">
      <c r="A171" s="39"/>
      <c r="C171" s="40"/>
      <c r="D171" s="41"/>
      <c r="E171" s="40"/>
      <c r="F171" s="40"/>
      <c r="G171" s="56"/>
    </row>
    <row r="172" spans="1:7" s="38" customFormat="1" ht="15" customHeight="1">
      <c r="A172" s="39"/>
      <c r="B172" s="54" t="s">
        <v>41</v>
      </c>
      <c r="C172" s="40"/>
      <c r="D172" s="46"/>
      <c r="E172" s="40"/>
      <c r="F172" s="40"/>
      <c r="G172" s="55"/>
    </row>
    <row r="173" spans="1:7" s="38" customFormat="1" ht="15" customHeight="1">
      <c r="A173" s="39"/>
      <c r="B173" s="47" t="s">
        <v>12</v>
      </c>
      <c r="C173" s="40">
        <f>13.68+16.22+9.52+18.89</f>
        <v>58.31</v>
      </c>
      <c r="D173" s="46" t="s">
        <v>11</v>
      </c>
      <c r="E173" s="40">
        <v>335</v>
      </c>
      <c r="F173" s="40">
        <f aca="true" t="shared" si="4" ref="F173:F183">ROUND(C173*E173,2)</f>
        <v>19533.85</v>
      </c>
      <c r="G173" s="58"/>
    </row>
    <row r="174" spans="1:7" s="38" customFormat="1" ht="15" customHeight="1">
      <c r="A174" s="39"/>
      <c r="B174" s="47" t="s">
        <v>13</v>
      </c>
      <c r="C174" s="40">
        <f>4.05+2.96+8.52+5.56+647.29</f>
        <v>668.38</v>
      </c>
      <c r="D174" s="46" t="s">
        <v>11</v>
      </c>
      <c r="E174" s="40">
        <f>'[3]Análisis'!$G$203</f>
        <v>571.95</v>
      </c>
      <c r="F174" s="40">
        <f t="shared" si="4"/>
        <v>382279.94</v>
      </c>
      <c r="G174" s="52"/>
    </row>
    <row r="175" spans="1:7" s="38" customFormat="1" ht="15" customHeight="1">
      <c r="A175" s="39"/>
      <c r="B175" s="29" t="s">
        <v>14</v>
      </c>
      <c r="C175" s="30">
        <f>182.4+3.6+2</f>
        <v>188</v>
      </c>
      <c r="D175" s="31" t="s">
        <v>11</v>
      </c>
      <c r="E175" s="36">
        <f>'[2]ANAL. HORMIGON'!G7</f>
        <v>657.72</v>
      </c>
      <c r="F175" s="40">
        <f t="shared" si="4"/>
        <v>123651.36</v>
      </c>
      <c r="G175" s="52"/>
    </row>
    <row r="176" spans="1:7" s="38" customFormat="1" ht="14.25" customHeight="1">
      <c r="A176" s="39"/>
      <c r="B176" s="47" t="s">
        <v>42</v>
      </c>
      <c r="C176" s="40">
        <f>132.42+9.37+12.28+13.5+841</f>
        <v>1008.5699999999999</v>
      </c>
      <c r="D176" s="46" t="s">
        <v>11</v>
      </c>
      <c r="E176" s="40">
        <f>'[3]Precios y MO'!$F$150</f>
        <v>300</v>
      </c>
      <c r="F176" s="40">
        <f t="shared" si="4"/>
        <v>302571</v>
      </c>
      <c r="G176" s="52"/>
    </row>
    <row r="177" spans="1:6" s="26" customFormat="1" ht="15" customHeight="1">
      <c r="A177" s="22"/>
      <c r="B177" s="29" t="s">
        <v>10</v>
      </c>
      <c r="C177" s="30">
        <v>91.2</v>
      </c>
      <c r="D177" s="31" t="s">
        <v>11</v>
      </c>
      <c r="E177" s="30">
        <f>'[1]Precios y MO'!F47</f>
        <v>136</v>
      </c>
      <c r="F177" s="40">
        <f t="shared" si="4"/>
        <v>12403.2</v>
      </c>
    </row>
    <row r="178" spans="1:7" s="38" customFormat="1" ht="15" customHeight="1">
      <c r="A178" s="60"/>
      <c r="B178" s="61" t="s">
        <v>79</v>
      </c>
      <c r="C178" s="127">
        <v>4000</v>
      </c>
      <c r="D178" s="62" t="s">
        <v>21</v>
      </c>
      <c r="E178" s="128">
        <v>30</v>
      </c>
      <c r="F178" s="40">
        <f t="shared" si="4"/>
        <v>120000</v>
      </c>
      <c r="G178" s="56"/>
    </row>
    <row r="179" spans="1:7" s="38" customFormat="1" ht="15" customHeight="1">
      <c r="A179" s="60"/>
      <c r="B179" s="61" t="s">
        <v>80</v>
      </c>
      <c r="C179" s="127">
        <v>647.29</v>
      </c>
      <c r="D179" s="62" t="s">
        <v>11</v>
      </c>
      <c r="E179" s="128">
        <v>136</v>
      </c>
      <c r="F179" s="40">
        <f t="shared" si="4"/>
        <v>88031.44</v>
      </c>
      <c r="G179" s="56"/>
    </row>
    <row r="180" spans="1:7" s="38" customFormat="1" ht="15" customHeight="1">
      <c r="A180" s="60"/>
      <c r="B180" s="61" t="s">
        <v>81</v>
      </c>
      <c r="C180" s="127">
        <v>250</v>
      </c>
      <c r="D180" s="62" t="s">
        <v>11</v>
      </c>
      <c r="E180" s="128">
        <f>'[4]Precios y MO'!$F$166+'[4]Precios y MO'!$F$13</f>
        <v>1018.7024</v>
      </c>
      <c r="F180" s="40">
        <f t="shared" si="4"/>
        <v>254675.6</v>
      </c>
      <c r="G180" s="56"/>
    </row>
    <row r="181" spans="1:7" s="38" customFormat="1" ht="15" customHeight="1">
      <c r="A181" s="60"/>
      <c r="B181" s="61" t="s">
        <v>82</v>
      </c>
      <c r="C181" s="127">
        <v>625</v>
      </c>
      <c r="D181" s="62" t="s">
        <v>11</v>
      </c>
      <c r="E181" s="128">
        <f>'[4]Precios y MO'!$F$166+'[4]Precios y MO'!$F$13</f>
        <v>1018.7024</v>
      </c>
      <c r="F181" s="40">
        <f t="shared" si="4"/>
        <v>636689</v>
      </c>
      <c r="G181" s="56"/>
    </row>
    <row r="182" spans="1:7" s="38" customFormat="1" ht="15" customHeight="1">
      <c r="A182" s="60"/>
      <c r="B182" s="61" t="s">
        <v>84</v>
      </c>
      <c r="C182" s="127">
        <v>425</v>
      </c>
      <c r="D182" s="62" t="s">
        <v>11</v>
      </c>
      <c r="E182" s="128">
        <v>650</v>
      </c>
      <c r="F182" s="40">
        <f t="shared" si="4"/>
        <v>276250</v>
      </c>
      <c r="G182" s="56"/>
    </row>
    <row r="183" spans="1:7" s="38" customFormat="1" ht="15" customHeight="1">
      <c r="A183" s="60"/>
      <c r="B183" s="61" t="s">
        <v>85</v>
      </c>
      <c r="C183" s="127">
        <v>2000</v>
      </c>
      <c r="D183" s="62" t="s">
        <v>21</v>
      </c>
      <c r="E183" s="128">
        <v>210</v>
      </c>
      <c r="F183" s="40">
        <f t="shared" si="4"/>
        <v>420000</v>
      </c>
      <c r="G183" s="52">
        <f>SUM(F173:F183)</f>
        <v>2636085.39</v>
      </c>
    </row>
    <row r="184" spans="1:7" s="26" customFormat="1" ht="15" customHeight="1">
      <c r="A184" s="22"/>
      <c r="B184" s="23"/>
      <c r="C184" s="24"/>
      <c r="D184" s="23"/>
      <c r="E184" s="25"/>
      <c r="F184" s="24"/>
      <c r="G184" s="24"/>
    </row>
    <row r="185" spans="1:7" s="26" customFormat="1" ht="15" customHeight="1">
      <c r="A185" s="35"/>
      <c r="B185" s="28" t="s">
        <v>221</v>
      </c>
      <c r="C185" s="30"/>
      <c r="D185" s="31"/>
      <c r="E185" s="36"/>
      <c r="F185" s="32"/>
      <c r="G185" s="34"/>
    </row>
    <row r="186" spans="1:7" s="26" customFormat="1" ht="15" customHeight="1">
      <c r="A186" s="35"/>
      <c r="B186" s="29" t="s">
        <v>15</v>
      </c>
      <c r="C186" s="30">
        <v>1.36</v>
      </c>
      <c r="D186" s="31" t="s">
        <v>11</v>
      </c>
      <c r="E186" s="30">
        <f>'[2]ANAL. HORMIGON'!G58</f>
        <v>7283.3451425</v>
      </c>
      <c r="F186" s="32">
        <f>ROUND(C186*E186,2)</f>
        <v>9905.35</v>
      </c>
      <c r="G186" s="34"/>
    </row>
    <row r="187" spans="1:7" s="26" customFormat="1" ht="15" customHeight="1">
      <c r="A187" s="35"/>
      <c r="B187" s="29" t="s">
        <v>16</v>
      </c>
      <c r="C187" s="30">
        <v>9.18</v>
      </c>
      <c r="D187" s="31" t="s">
        <v>11</v>
      </c>
      <c r="E187" s="30">
        <f>'[2]ANAL. HORMIGON'!G21</f>
        <v>6498.374500000001</v>
      </c>
      <c r="F187" s="32">
        <f aca="true" t="shared" si="5" ref="F187:F198">ROUND(C187*E187,2)</f>
        <v>59655.08</v>
      </c>
      <c r="G187" s="34"/>
    </row>
    <row r="188" spans="1:7" s="38" customFormat="1" ht="15" customHeight="1">
      <c r="A188" s="39"/>
      <c r="B188" s="47" t="s">
        <v>43</v>
      </c>
      <c r="C188" s="40">
        <f>4.28+2.24+6.02</f>
        <v>12.54</v>
      </c>
      <c r="D188" s="41" t="s">
        <v>11</v>
      </c>
      <c r="E188" s="40">
        <f>'[3]Análisis'!$G$33</f>
        <v>6122.21</v>
      </c>
      <c r="F188" s="32">
        <f t="shared" si="5"/>
        <v>76772.51</v>
      </c>
      <c r="G188" s="121"/>
    </row>
    <row r="189" spans="1:7" s="38" customFormat="1" ht="15" customHeight="1">
      <c r="A189" s="39"/>
      <c r="B189" s="47" t="s">
        <v>55</v>
      </c>
      <c r="C189" s="40">
        <v>0.6</v>
      </c>
      <c r="D189" s="46" t="s">
        <v>11</v>
      </c>
      <c r="E189" s="40">
        <f>'[3]Análisis'!$G$41</f>
        <v>7910.07</v>
      </c>
      <c r="F189" s="32">
        <f t="shared" si="5"/>
        <v>4746.04</v>
      </c>
      <c r="G189" s="52"/>
    </row>
    <row r="190" spans="1:7" s="26" customFormat="1" ht="15" customHeight="1">
      <c r="A190" s="35"/>
      <c r="B190" s="29" t="s">
        <v>17</v>
      </c>
      <c r="C190" s="30">
        <v>2.1</v>
      </c>
      <c r="D190" s="31" t="s">
        <v>11</v>
      </c>
      <c r="E190" s="30">
        <f>'[1]Análisis'!$G$38</f>
        <v>17314.640000000003</v>
      </c>
      <c r="F190" s="32">
        <f t="shared" si="5"/>
        <v>36360.74</v>
      </c>
      <c r="G190" s="34"/>
    </row>
    <row r="191" spans="1:7" s="38" customFormat="1" ht="24.75" customHeight="1">
      <c r="A191" s="39"/>
      <c r="B191" s="48" t="s">
        <v>44</v>
      </c>
      <c r="C191" s="40">
        <f>0.42</f>
        <v>0.42</v>
      </c>
      <c r="D191" s="41" t="s">
        <v>11</v>
      </c>
      <c r="E191" s="40">
        <f>'[3]Análisis'!$G$52</f>
        <v>25298.97</v>
      </c>
      <c r="F191" s="32">
        <f t="shared" si="5"/>
        <v>10625.57</v>
      </c>
      <c r="G191" s="56"/>
    </row>
    <row r="192" spans="1:7" s="38" customFormat="1" ht="13.5" customHeight="1">
      <c r="A192" s="39"/>
      <c r="B192" s="48" t="s">
        <v>223</v>
      </c>
      <c r="C192" s="40">
        <v>0.2</v>
      </c>
      <c r="D192" s="41"/>
      <c r="E192" s="40">
        <f>'[3]Análisis'!$G$52</f>
        <v>25298.97</v>
      </c>
      <c r="F192" s="32">
        <f t="shared" si="5"/>
        <v>5059.79</v>
      </c>
      <c r="G192" s="56"/>
    </row>
    <row r="193" spans="1:7" s="38" customFormat="1" ht="15" customHeight="1">
      <c r="A193" s="39"/>
      <c r="B193" s="47" t="s">
        <v>56</v>
      </c>
      <c r="C193" s="40">
        <v>1.1</v>
      </c>
      <c r="D193" s="46" t="s">
        <v>11</v>
      </c>
      <c r="E193" s="40">
        <f>'[3]Análisis'!$G$62</f>
        <v>18661.260000000002</v>
      </c>
      <c r="F193" s="32">
        <f t="shared" si="5"/>
        <v>20527.39</v>
      </c>
      <c r="G193" s="121"/>
    </row>
    <row r="194" spans="1:7" s="38" customFormat="1" ht="15" customHeight="1">
      <c r="A194" s="39"/>
      <c r="B194" s="47" t="s">
        <v>70</v>
      </c>
      <c r="C194" s="40">
        <v>0.15</v>
      </c>
      <c r="D194" s="41" t="s">
        <v>11</v>
      </c>
      <c r="E194" s="40">
        <f>'[3]Análisis'!$G$127</f>
        <v>17916.329999999998</v>
      </c>
      <c r="F194" s="32">
        <f t="shared" si="5"/>
        <v>2687.45</v>
      </c>
      <c r="G194" s="55"/>
    </row>
    <row r="195" spans="1:7" s="38" customFormat="1" ht="15" customHeight="1">
      <c r="A195" s="39"/>
      <c r="B195" s="47" t="s">
        <v>71</v>
      </c>
      <c r="C195" s="40">
        <v>0.4</v>
      </c>
      <c r="D195" s="41" t="s">
        <v>11</v>
      </c>
      <c r="E195" s="40">
        <f>'[3]Análisis'!$G$72</f>
        <v>32959.79</v>
      </c>
      <c r="F195" s="32">
        <f t="shared" si="5"/>
        <v>13183.92</v>
      </c>
      <c r="G195" s="55"/>
    </row>
    <row r="196" spans="1:7" s="38" customFormat="1" ht="15" customHeight="1">
      <c r="A196" s="39"/>
      <c r="B196" s="47" t="s">
        <v>57</v>
      </c>
      <c r="C196" s="40">
        <f>0.18+0.1</f>
        <v>0.28</v>
      </c>
      <c r="D196" s="46" t="s">
        <v>11</v>
      </c>
      <c r="E196" s="40">
        <f>'[3]Análisis'!$G$82</f>
        <v>27396.109999999997</v>
      </c>
      <c r="F196" s="32">
        <f t="shared" si="5"/>
        <v>7670.91</v>
      </c>
      <c r="G196" s="121"/>
    </row>
    <row r="197" spans="1:7" s="38" customFormat="1" ht="15" customHeight="1">
      <c r="A197" s="39"/>
      <c r="B197" s="47" t="s">
        <v>72</v>
      </c>
      <c r="C197" s="40">
        <f>10.47+2.16</f>
        <v>12.63</v>
      </c>
      <c r="D197" s="41" t="s">
        <v>11</v>
      </c>
      <c r="E197" s="40">
        <f>'[3]Análisis'!$G$98</f>
        <v>9380.429999999998</v>
      </c>
      <c r="F197" s="32">
        <f t="shared" si="5"/>
        <v>118474.83</v>
      </c>
      <c r="G197" s="56"/>
    </row>
    <row r="198" spans="1:7" s="26" customFormat="1" ht="15" customHeight="1">
      <c r="A198" s="35"/>
      <c r="B198" s="29" t="s">
        <v>18</v>
      </c>
      <c r="C198" s="30">
        <v>0.5</v>
      </c>
      <c r="D198" s="31" t="s">
        <v>11</v>
      </c>
      <c r="E198" s="30">
        <f>'[1]Análisis'!$G$42</f>
        <v>3776.04</v>
      </c>
      <c r="F198" s="32">
        <f t="shared" si="5"/>
        <v>1888.02</v>
      </c>
      <c r="G198" s="34">
        <f>SUM(F186:F198)</f>
        <v>367557.6000000001</v>
      </c>
    </row>
    <row r="199" spans="1:7" s="26" customFormat="1" ht="12.75">
      <c r="A199" s="83"/>
      <c r="C199" s="84"/>
      <c r="D199" s="85"/>
      <c r="E199" s="86"/>
      <c r="F199" s="37"/>
      <c r="G199" s="74"/>
    </row>
    <row r="200" spans="1:7" s="38" customFormat="1" ht="15" customHeight="1">
      <c r="A200" s="39"/>
      <c r="B200" s="54" t="s">
        <v>45</v>
      </c>
      <c r="C200" s="40"/>
      <c r="D200" s="46"/>
      <c r="E200" s="40"/>
      <c r="F200" s="40"/>
      <c r="G200" s="52"/>
    </row>
    <row r="201" spans="1:7" s="38" customFormat="1" ht="15" customHeight="1">
      <c r="A201" s="39"/>
      <c r="B201" s="45" t="s">
        <v>227</v>
      </c>
      <c r="C201" s="40">
        <f>15.8+9.96+34</f>
        <v>59.760000000000005</v>
      </c>
      <c r="D201" s="46" t="s">
        <v>21</v>
      </c>
      <c r="E201" s="40">
        <v>898.3999999999999</v>
      </c>
      <c r="F201" s="40">
        <f>ROUND(C201*E201,2)</f>
        <v>53688.38</v>
      </c>
      <c r="G201" s="52"/>
    </row>
    <row r="202" spans="1:7" s="38" customFormat="1" ht="15" customHeight="1">
      <c r="A202" s="39"/>
      <c r="B202" s="45" t="s">
        <v>228</v>
      </c>
      <c r="C202" s="40">
        <f>58.4+37.02+60.1</f>
        <v>155.52</v>
      </c>
      <c r="D202" s="46" t="s">
        <v>21</v>
      </c>
      <c r="E202" s="40">
        <v>916.4699999999998</v>
      </c>
      <c r="F202" s="40">
        <f>ROUND(C202*E202,2)</f>
        <v>142529.41</v>
      </c>
      <c r="G202" s="52"/>
    </row>
    <row r="203" spans="1:7" s="38" customFormat="1" ht="15" customHeight="1">
      <c r="A203" s="39"/>
      <c r="B203" s="45" t="s">
        <v>229</v>
      </c>
      <c r="C203" s="40">
        <v>42</v>
      </c>
      <c r="D203" s="46" t="s">
        <v>21</v>
      </c>
      <c r="E203" s="40">
        <f>'[3]Análisis'!$G$260</f>
        <v>1014.0699999999999</v>
      </c>
      <c r="F203" s="40">
        <f>ROUND(C203*E203,2)</f>
        <v>42590.94</v>
      </c>
      <c r="G203" s="52"/>
    </row>
    <row r="204" spans="1:7" s="38" customFormat="1" ht="15" customHeight="1">
      <c r="A204" s="39"/>
      <c r="B204" s="45" t="s">
        <v>230</v>
      </c>
      <c r="C204" s="40">
        <v>39.68</v>
      </c>
      <c r="D204" s="46" t="s">
        <v>21</v>
      </c>
      <c r="E204" s="40">
        <f>'[3]Análisis'!$G$297</f>
        <v>1032.1399999999999</v>
      </c>
      <c r="F204" s="40">
        <f>ROUND(C204*E204,2)</f>
        <v>40955.32</v>
      </c>
      <c r="G204" s="52"/>
    </row>
    <row r="205" spans="1:7" s="26" customFormat="1" ht="15" customHeight="1">
      <c r="A205" s="35"/>
      <c r="B205" s="29" t="s">
        <v>22</v>
      </c>
      <c r="C205" s="30"/>
      <c r="D205" s="31"/>
      <c r="E205" s="30"/>
      <c r="F205" s="40"/>
      <c r="G205" s="34"/>
    </row>
    <row r="206" spans="2:7" s="26" customFormat="1" ht="15" customHeight="1">
      <c r="B206" s="29" t="s">
        <v>23</v>
      </c>
      <c r="C206" s="30">
        <v>40.8</v>
      </c>
      <c r="D206" s="31" t="s">
        <v>21</v>
      </c>
      <c r="E206" s="30">
        <f>'[1]Análisis'!$G$106</f>
        <v>962.7600000000001</v>
      </c>
      <c r="F206" s="40">
        <f>ROUND(C206*E206,2)</f>
        <v>39280.61</v>
      </c>
      <c r="G206" s="34">
        <f>SUM(F201:F206)</f>
        <v>319044.66</v>
      </c>
    </row>
    <row r="207" spans="2:7" s="26" customFormat="1" ht="15" customHeight="1">
      <c r="B207" s="29"/>
      <c r="C207" s="30"/>
      <c r="D207" s="31"/>
      <c r="E207" s="30"/>
      <c r="F207" s="32"/>
      <c r="G207" s="34"/>
    </row>
    <row r="208" spans="1:7" s="38" customFormat="1" ht="15" customHeight="1">
      <c r="A208" s="39"/>
      <c r="B208" s="42" t="s">
        <v>46</v>
      </c>
      <c r="C208" s="40"/>
      <c r="D208" s="46"/>
      <c r="E208" s="40"/>
      <c r="F208" s="40"/>
      <c r="G208" s="52"/>
    </row>
    <row r="209" spans="1:7" s="38" customFormat="1" ht="15" customHeight="1">
      <c r="A209" s="39"/>
      <c r="B209" s="47" t="s">
        <v>47</v>
      </c>
      <c r="C209" s="40">
        <f>85.55+30.08+9.43</f>
        <v>125.06</v>
      </c>
      <c r="D209" s="41" t="s">
        <v>21</v>
      </c>
      <c r="E209" s="40">
        <f>'[2]PRES. DESTAC.'!E45</f>
        <v>41.75</v>
      </c>
      <c r="F209" s="40">
        <f>ROUND(C209*E209,2)</f>
        <v>5221.26</v>
      </c>
      <c r="G209" s="52"/>
    </row>
    <row r="210" spans="1:7" s="38" customFormat="1" ht="15" customHeight="1">
      <c r="A210" s="39"/>
      <c r="B210" s="38" t="s">
        <v>48</v>
      </c>
      <c r="C210" s="40">
        <f>85.55+37.04+30.08+9.43</f>
        <v>162.10000000000002</v>
      </c>
      <c r="D210" s="46" t="s">
        <v>21</v>
      </c>
      <c r="E210" s="40">
        <f>'[2]PRES. DESTAC.'!E43</f>
        <v>256.63</v>
      </c>
      <c r="F210" s="40">
        <f>ROUND(C210*E210,2)</f>
        <v>41599.72</v>
      </c>
      <c r="G210" s="52"/>
    </row>
    <row r="211" spans="1:7" s="38" customFormat="1" ht="15" customHeight="1">
      <c r="A211" s="39"/>
      <c r="B211" s="47" t="s">
        <v>49</v>
      </c>
      <c r="C211" s="40">
        <f>136.8+76</f>
        <v>212.8</v>
      </c>
      <c r="D211" s="46" t="s">
        <v>21</v>
      </c>
      <c r="E211" s="40">
        <f>'[2]PRES. DESTAC.'!E42</f>
        <v>225.17000000000002</v>
      </c>
      <c r="F211" s="40">
        <f>ROUND(C211*E211,2)</f>
        <v>47916.18</v>
      </c>
      <c r="G211" s="52"/>
    </row>
    <row r="212" spans="1:7" s="38" customFormat="1" ht="15" customHeight="1">
      <c r="A212" s="39"/>
      <c r="B212" s="47" t="s">
        <v>73</v>
      </c>
      <c r="C212" s="40">
        <v>85</v>
      </c>
      <c r="D212" s="46" t="s">
        <v>21</v>
      </c>
      <c r="E212" s="40">
        <f>'[3]Análisis'!$G$307</f>
        <v>224.04000000000002</v>
      </c>
      <c r="F212" s="40">
        <f>ROUND(C212*E212,2)</f>
        <v>19043.4</v>
      </c>
      <c r="G212" s="52"/>
    </row>
    <row r="213" spans="1:7" s="38" customFormat="1" ht="15" customHeight="1">
      <c r="A213" s="39"/>
      <c r="B213" s="47" t="s">
        <v>51</v>
      </c>
      <c r="C213" s="40">
        <f>7.2+125.32+85.7+135</f>
        <v>353.21999999999997</v>
      </c>
      <c r="D213" s="41" t="s">
        <v>24</v>
      </c>
      <c r="E213" s="40">
        <f>'[2]PRES. DESTAC.'!E46</f>
        <v>68.56</v>
      </c>
      <c r="F213" s="40">
        <f>ROUND(C213*E213,2)</f>
        <v>24216.76</v>
      </c>
      <c r="G213" s="56">
        <f>SUM(F209:F213)</f>
        <v>137997.32</v>
      </c>
    </row>
    <row r="214" spans="1:7" s="38" customFormat="1" ht="15" customHeight="1">
      <c r="A214" s="39"/>
      <c r="B214" s="45"/>
      <c r="C214" s="40"/>
      <c r="D214" s="46"/>
      <c r="E214" s="40"/>
      <c r="F214" s="40"/>
      <c r="G214" s="52"/>
    </row>
    <row r="215" spans="1:7" s="26" customFormat="1" ht="15" customHeight="1">
      <c r="A215" s="35"/>
      <c r="B215" s="28" t="s">
        <v>222</v>
      </c>
      <c r="C215" s="30"/>
      <c r="D215" s="31"/>
      <c r="E215" s="36"/>
      <c r="F215" s="32"/>
      <c r="G215" s="34"/>
    </row>
    <row r="216" spans="1:7" s="26" customFormat="1" ht="15" customHeight="1">
      <c r="A216" s="35"/>
      <c r="B216" s="29" t="s">
        <v>19</v>
      </c>
      <c r="C216" s="30"/>
      <c r="D216" s="31"/>
      <c r="E216" s="30"/>
      <c r="F216" s="33"/>
      <c r="G216" s="34"/>
    </row>
    <row r="217" spans="2:7" s="26" customFormat="1" ht="15" customHeight="1">
      <c r="B217" s="29" t="s">
        <v>20</v>
      </c>
      <c r="C217" s="30">
        <v>540</v>
      </c>
      <c r="D217" s="31" t="s">
        <v>21</v>
      </c>
      <c r="E217" s="30">
        <f>'[1]Análisis'!$G$136</f>
        <v>693.6199999999999</v>
      </c>
      <c r="F217" s="32">
        <f aca="true" t="shared" si="6" ref="F217:F222">ROUND(C217*E217,2)</f>
        <v>374554.8</v>
      </c>
      <c r="G217" s="34"/>
    </row>
    <row r="218" spans="1:7" s="38" customFormat="1" ht="15" customHeight="1">
      <c r="A218" s="49"/>
      <c r="B218" s="47" t="s">
        <v>59</v>
      </c>
      <c r="C218" s="40">
        <v>18</v>
      </c>
      <c r="D218" s="41" t="s">
        <v>21</v>
      </c>
      <c r="E218" s="40">
        <f>'[3]Análisis'!$G$370</f>
        <v>915.96</v>
      </c>
      <c r="F218" s="32">
        <f t="shared" si="6"/>
        <v>16487.28</v>
      </c>
      <c r="G218" s="56"/>
    </row>
    <row r="219" spans="1:7" s="38" customFormat="1" ht="15" customHeight="1">
      <c r="A219" s="39"/>
      <c r="B219" s="47" t="s">
        <v>60</v>
      </c>
      <c r="C219" s="40">
        <v>21.43</v>
      </c>
      <c r="D219" s="46" t="s">
        <v>21</v>
      </c>
      <c r="E219" s="40">
        <f>'[3]Análisis'!$G$378</f>
        <v>469.71</v>
      </c>
      <c r="F219" s="32">
        <f t="shared" si="6"/>
        <v>10065.89</v>
      </c>
      <c r="G219" s="56"/>
    </row>
    <row r="220" spans="1:7" s="38" customFormat="1" ht="15" customHeight="1">
      <c r="A220" s="57"/>
      <c r="B220" s="47" t="s">
        <v>74</v>
      </c>
      <c r="C220" s="40">
        <v>32.64</v>
      </c>
      <c r="D220" s="41" t="s">
        <v>21</v>
      </c>
      <c r="E220" s="40">
        <f>'[3]Análisis'!$G$370</f>
        <v>915.96</v>
      </c>
      <c r="F220" s="32">
        <f t="shared" si="6"/>
        <v>29896.93</v>
      </c>
      <c r="G220" s="56"/>
    </row>
    <row r="221" spans="1:6" s="38" customFormat="1" ht="15" customHeight="1">
      <c r="A221" s="39"/>
      <c r="B221" s="47" t="s">
        <v>75</v>
      </c>
      <c r="C221" s="40">
        <v>12.36</v>
      </c>
      <c r="D221" s="41" t="s">
        <v>21</v>
      </c>
      <c r="E221" s="40">
        <f>'[3]Análisis'!$G$378</f>
        <v>469.71</v>
      </c>
      <c r="F221" s="32">
        <f t="shared" si="6"/>
        <v>5805.62</v>
      </c>
    </row>
    <row r="222" spans="1:7" s="38" customFormat="1" ht="15" customHeight="1">
      <c r="A222" s="39"/>
      <c r="B222" s="47" t="s">
        <v>50</v>
      </c>
      <c r="C222" s="40">
        <v>76</v>
      </c>
      <c r="D222" s="41" t="s">
        <v>24</v>
      </c>
      <c r="E222" s="40">
        <f>'[3]Análisis'!$G$335</f>
        <v>54.15</v>
      </c>
      <c r="F222" s="32">
        <f t="shared" si="6"/>
        <v>4115.4</v>
      </c>
      <c r="G222" s="56">
        <f>SUM(F217:F222)</f>
        <v>440925.92</v>
      </c>
    </row>
    <row r="223" spans="1:7" s="38" customFormat="1" ht="15" customHeight="1">
      <c r="A223" s="51"/>
      <c r="B223" s="42"/>
      <c r="C223" s="40"/>
      <c r="D223" s="41"/>
      <c r="E223" s="40"/>
      <c r="F223" s="40"/>
      <c r="G223" s="56"/>
    </row>
    <row r="224" spans="1:7" s="38" customFormat="1" ht="15" customHeight="1">
      <c r="A224" s="51"/>
      <c r="B224" s="42" t="s">
        <v>76</v>
      </c>
      <c r="C224" s="40"/>
      <c r="D224" s="41"/>
      <c r="E224" s="40"/>
      <c r="F224" s="40"/>
      <c r="G224" s="52"/>
    </row>
    <row r="225" spans="1:7" s="38" customFormat="1" ht="15" customHeight="1">
      <c r="A225" s="39"/>
      <c r="B225" s="47" t="s">
        <v>77</v>
      </c>
      <c r="C225" s="40">
        <v>13.1</v>
      </c>
      <c r="D225" s="46" t="s">
        <v>24</v>
      </c>
      <c r="E225" s="40">
        <f>'[3]Análisis'!$G$398</f>
        <v>572.0300000000001</v>
      </c>
      <c r="F225" s="40">
        <f>ROUND(C225*E225,2)</f>
        <v>7493.59</v>
      </c>
      <c r="G225" s="56">
        <f>SUM(F225:F225)</f>
        <v>7493.59</v>
      </c>
    </row>
    <row r="226" spans="1:7" s="26" customFormat="1" ht="12.75">
      <c r="A226" s="83"/>
      <c r="C226" s="84"/>
      <c r="D226" s="85"/>
      <c r="E226" s="86"/>
      <c r="F226" s="37"/>
      <c r="G226" s="74"/>
    </row>
    <row r="227" spans="1:7" s="38" customFormat="1" ht="15" customHeight="1">
      <c r="A227" s="39"/>
      <c r="B227" s="42" t="s">
        <v>61</v>
      </c>
      <c r="C227" s="40"/>
      <c r="D227" s="41"/>
      <c r="E227" s="40"/>
      <c r="F227" s="40"/>
      <c r="G227" s="52"/>
    </row>
    <row r="228" spans="1:7" s="38" customFormat="1" ht="15" customHeight="1">
      <c r="A228" s="39"/>
      <c r="B228" s="47" t="s">
        <v>62</v>
      </c>
      <c r="C228" s="40">
        <v>2</v>
      </c>
      <c r="D228" s="46" t="s">
        <v>27</v>
      </c>
      <c r="E228" s="40">
        <v>5600</v>
      </c>
      <c r="F228" s="40">
        <f>ROUND(C228*E228,2)</f>
        <v>11200</v>
      </c>
      <c r="G228" s="56">
        <f>SUM(F228:F228)</f>
        <v>11200</v>
      </c>
    </row>
    <row r="229" spans="1:7" s="38" customFormat="1" ht="15" customHeight="1">
      <c r="A229" s="39"/>
      <c r="B229" s="45"/>
      <c r="C229" s="40"/>
      <c r="D229" s="43"/>
      <c r="E229" s="40"/>
      <c r="F229" s="40"/>
      <c r="G229" s="56"/>
    </row>
    <row r="230" spans="1:7" s="38" customFormat="1" ht="15" customHeight="1">
      <c r="A230" s="39"/>
      <c r="B230" s="42" t="s">
        <v>63</v>
      </c>
      <c r="C230" s="50"/>
      <c r="D230" s="41"/>
      <c r="E230" s="50"/>
      <c r="F230" s="43"/>
      <c r="G230" s="52"/>
    </row>
    <row r="231" spans="1:7" s="38" customFormat="1" ht="15" customHeight="1">
      <c r="A231" s="39"/>
      <c r="B231" s="47" t="s">
        <v>64</v>
      </c>
      <c r="C231" s="40">
        <v>18</v>
      </c>
      <c r="D231" s="41" t="s">
        <v>21</v>
      </c>
      <c r="E231" s="40">
        <f>'[3]Análisis'!$G$463</f>
        <v>142.59000000000003</v>
      </c>
      <c r="F231" s="40">
        <f>ROUND(C231*E231,2)</f>
        <v>2566.62</v>
      </c>
      <c r="G231" s="52"/>
    </row>
    <row r="232" spans="1:7" s="38" customFormat="1" ht="15" customHeight="1">
      <c r="A232" s="39"/>
      <c r="B232" s="47" t="s">
        <v>65</v>
      </c>
      <c r="C232" s="40">
        <v>18</v>
      </c>
      <c r="D232" s="41" t="s">
        <v>21</v>
      </c>
      <c r="E232" s="40">
        <v>350</v>
      </c>
      <c r="F232" s="40">
        <f>ROUND(C232*E232,2)</f>
        <v>6300</v>
      </c>
      <c r="G232" s="56">
        <f>SUM(F231:F232)</f>
        <v>8866.619999999999</v>
      </c>
    </row>
    <row r="233" spans="1:7" s="26" customFormat="1" ht="15" customHeight="1">
      <c r="A233" s="35"/>
      <c r="B233" s="29"/>
      <c r="C233" s="30"/>
      <c r="D233" s="31"/>
      <c r="E233" s="36"/>
      <c r="F233" s="32"/>
      <c r="G233" s="34"/>
    </row>
    <row r="234" spans="1:7" s="38" customFormat="1" ht="15" customHeight="1">
      <c r="A234" s="39"/>
      <c r="B234" s="42" t="s">
        <v>52</v>
      </c>
      <c r="C234" s="40"/>
      <c r="D234" s="41"/>
      <c r="E234" s="40"/>
      <c r="F234" s="40"/>
      <c r="G234" s="56"/>
    </row>
    <row r="235" spans="1:7" s="38" customFormat="1" ht="15" customHeight="1">
      <c r="A235" s="49"/>
      <c r="B235" s="47" t="s">
        <v>53</v>
      </c>
      <c r="C235" s="40">
        <v>28</v>
      </c>
      <c r="D235" s="46" t="s">
        <v>24</v>
      </c>
      <c r="E235" s="40">
        <v>3200</v>
      </c>
      <c r="F235" s="40">
        <f>ROUND(C235*E235,2)</f>
        <v>89600</v>
      </c>
      <c r="G235" s="56"/>
    </row>
    <row r="236" spans="1:7" s="26" customFormat="1" ht="15" customHeight="1">
      <c r="A236" s="35"/>
      <c r="B236" s="29" t="s">
        <v>25</v>
      </c>
      <c r="C236" s="30"/>
      <c r="D236" s="31"/>
      <c r="E236" s="30"/>
      <c r="F236" s="33"/>
      <c r="G236" s="34"/>
    </row>
    <row r="237" spans="2:7" s="26" customFormat="1" ht="15" customHeight="1">
      <c r="B237" s="29" t="s">
        <v>26</v>
      </c>
      <c r="C237" s="30">
        <v>2</v>
      </c>
      <c r="D237" s="31" t="s">
        <v>27</v>
      </c>
      <c r="E237" s="30">
        <v>1400</v>
      </c>
      <c r="F237" s="32">
        <f>ROUND(C237*E237,2)</f>
        <v>2800</v>
      </c>
      <c r="G237" s="34"/>
    </row>
    <row r="238" spans="1:7" s="26" customFormat="1" ht="15" customHeight="1">
      <c r="A238" s="35"/>
      <c r="B238" s="29" t="s">
        <v>28</v>
      </c>
      <c r="C238" s="30"/>
      <c r="D238" s="31"/>
      <c r="E238" s="30"/>
      <c r="F238" s="33"/>
      <c r="G238" s="34"/>
    </row>
    <row r="239" spans="2:7" s="26" customFormat="1" ht="15" customHeight="1">
      <c r="B239" s="29" t="s">
        <v>29</v>
      </c>
      <c r="C239" s="30">
        <v>4</v>
      </c>
      <c r="D239" s="31" t="s">
        <v>30</v>
      </c>
      <c r="E239" s="37">
        <f>6300*1.16/20</f>
        <v>365.4</v>
      </c>
      <c r="F239" s="32">
        <f>ROUND(C239*E239,2)</f>
        <v>1461.6</v>
      </c>
      <c r="G239" s="34"/>
    </row>
    <row r="240" spans="1:7" s="26" customFormat="1" ht="15" customHeight="1">
      <c r="A240" s="35"/>
      <c r="B240" s="29" t="s">
        <v>31</v>
      </c>
      <c r="C240" s="30">
        <v>1</v>
      </c>
      <c r="D240" s="31" t="s">
        <v>27</v>
      </c>
      <c r="E240" s="30">
        <v>2750</v>
      </c>
      <c r="F240" s="32">
        <f>ROUND(C240*E240,2)</f>
        <v>2750</v>
      </c>
      <c r="G240" s="34"/>
    </row>
    <row r="241" spans="1:7" s="26" customFormat="1" ht="15" customHeight="1">
      <c r="A241" s="35"/>
      <c r="B241" s="29" t="s">
        <v>32</v>
      </c>
      <c r="C241" s="30"/>
      <c r="D241" s="31"/>
      <c r="E241" s="30"/>
      <c r="F241" s="33"/>
      <c r="G241" s="34"/>
    </row>
    <row r="242" spans="2:7" s="26" customFormat="1" ht="15" customHeight="1">
      <c r="B242" s="29" t="s">
        <v>33</v>
      </c>
      <c r="C242" s="30">
        <v>2</v>
      </c>
      <c r="D242" s="31" t="s">
        <v>27</v>
      </c>
      <c r="E242" s="30">
        <v>20000</v>
      </c>
      <c r="F242" s="32">
        <f>ROUND(C242*E242,2)</f>
        <v>40000</v>
      </c>
      <c r="G242" s="34"/>
    </row>
    <row r="243" spans="1:7" s="26" customFormat="1" ht="15.75" customHeight="1">
      <c r="A243" s="35"/>
      <c r="B243" s="29" t="s">
        <v>34</v>
      </c>
      <c r="C243" s="30"/>
      <c r="D243" s="31"/>
      <c r="E243" s="30"/>
      <c r="F243" s="33"/>
      <c r="G243" s="34"/>
    </row>
    <row r="244" spans="1:7" s="26" customFormat="1" ht="15" customHeight="1">
      <c r="A244" s="35"/>
      <c r="B244" s="29" t="s">
        <v>35</v>
      </c>
      <c r="C244" s="30">
        <v>1</v>
      </c>
      <c r="D244" s="31" t="s">
        <v>8</v>
      </c>
      <c r="E244" s="30">
        <v>1500</v>
      </c>
      <c r="F244" s="32">
        <f>ROUND(C244*E244,2)</f>
        <v>1500</v>
      </c>
      <c r="G244" s="70">
        <f>SUM(F235:F244)</f>
        <v>138111.6</v>
      </c>
    </row>
    <row r="245" spans="1:7" s="38" customFormat="1" ht="15" customHeight="1">
      <c r="A245" s="39"/>
      <c r="B245" s="47"/>
      <c r="C245" s="40"/>
      <c r="D245" s="46"/>
      <c r="E245" s="40"/>
      <c r="F245" s="40"/>
      <c r="G245" s="56"/>
    </row>
    <row r="246" spans="1:7" s="38" customFormat="1" ht="15" customHeight="1">
      <c r="A246" s="39"/>
      <c r="B246" s="58" t="s">
        <v>54</v>
      </c>
      <c r="C246" s="50"/>
      <c r="D246" s="41"/>
      <c r="E246" s="50"/>
      <c r="F246" s="43"/>
      <c r="G246" s="52"/>
    </row>
    <row r="247" spans="1:7" s="38" customFormat="1" ht="15" customHeight="1">
      <c r="A247" s="39"/>
      <c r="B247" s="47" t="s">
        <v>66</v>
      </c>
      <c r="C247" s="40">
        <v>18</v>
      </c>
      <c r="D247" s="41" t="s">
        <v>21</v>
      </c>
      <c r="E247" s="40">
        <f>'[3]Análisis'!$G$441</f>
        <v>91.5</v>
      </c>
      <c r="F247" s="40">
        <f>ROUND(C247*E247,2)</f>
        <v>1647</v>
      </c>
      <c r="G247" s="52"/>
    </row>
    <row r="248" spans="1:7" s="38" customFormat="1" ht="15" customHeight="1">
      <c r="A248" s="39"/>
      <c r="B248" s="38" t="s">
        <v>67</v>
      </c>
      <c r="C248" s="40">
        <f>102.28+113.57</f>
        <v>215.85</v>
      </c>
      <c r="D248" s="41" t="s">
        <v>21</v>
      </c>
      <c r="E248" s="40">
        <f>E161</f>
        <v>144.4</v>
      </c>
      <c r="F248" s="40">
        <f>ROUND(C248*E248,2)</f>
        <v>31168.74</v>
      </c>
      <c r="G248" s="56"/>
    </row>
    <row r="249" spans="1:7" s="38" customFormat="1" ht="15" customHeight="1">
      <c r="A249" s="39"/>
      <c r="B249" s="38" t="s">
        <v>226</v>
      </c>
      <c r="C249" s="40">
        <f>141.12+37.04</f>
        <v>178.16</v>
      </c>
      <c r="D249" s="41" t="s">
        <v>21</v>
      </c>
      <c r="E249" s="40">
        <v>261.36</v>
      </c>
      <c r="F249" s="40">
        <f>ROUND(C249*E249,2)</f>
        <v>46563.9</v>
      </c>
      <c r="G249" s="56"/>
    </row>
    <row r="250" spans="1:7" s="38" customFormat="1" ht="15" customHeight="1">
      <c r="A250" s="39"/>
      <c r="B250" s="38" t="s">
        <v>78</v>
      </c>
      <c r="C250" s="40">
        <v>64</v>
      </c>
      <c r="D250" s="41" t="s">
        <v>21</v>
      </c>
      <c r="E250" s="40">
        <f>E248</f>
        <v>144.4</v>
      </c>
      <c r="F250" s="40">
        <f>ROUND(C250*E250,2)</f>
        <v>9241.6</v>
      </c>
      <c r="G250" s="56">
        <f>SUM(F247:F250)</f>
        <v>88621.24000000002</v>
      </c>
    </row>
    <row r="251" spans="1:7" s="26" customFormat="1" ht="12.75">
      <c r="A251" s="83"/>
      <c r="C251" s="84"/>
      <c r="D251" s="85"/>
      <c r="E251" s="86"/>
      <c r="F251" s="37"/>
      <c r="G251" s="74"/>
    </row>
    <row r="252" spans="1:7" s="38" customFormat="1" ht="15" customHeight="1">
      <c r="A252" s="39"/>
      <c r="B252" s="58" t="s">
        <v>68</v>
      </c>
      <c r="C252" s="50"/>
      <c r="D252" s="41"/>
      <c r="E252" s="50"/>
      <c r="F252" s="43"/>
      <c r="G252" s="52"/>
    </row>
    <row r="253" spans="1:7" s="38" customFormat="1" ht="15" customHeight="1">
      <c r="A253" s="39"/>
      <c r="B253" s="47" t="s">
        <v>69</v>
      </c>
      <c r="C253" s="40">
        <v>6</v>
      </c>
      <c r="D253" s="41" t="s">
        <v>24</v>
      </c>
      <c r="E253" s="40">
        <f>'[3]Análisis'!$G$496</f>
        <v>1385.3894736842105</v>
      </c>
      <c r="F253" s="40">
        <f>ROUND(C253*E253,2)</f>
        <v>8312.34</v>
      </c>
      <c r="G253" s="52">
        <f>SUM(F253)</f>
        <v>8312.34</v>
      </c>
    </row>
    <row r="254" spans="1:7" s="38" customFormat="1" ht="15" customHeight="1">
      <c r="A254" s="39"/>
      <c r="B254" s="47"/>
      <c r="C254" s="40"/>
      <c r="D254" s="41"/>
      <c r="E254" s="40"/>
      <c r="F254" s="40"/>
      <c r="G254" s="52"/>
    </row>
    <row r="255" spans="1:7" s="38" customFormat="1" ht="15" customHeight="1">
      <c r="A255" s="39"/>
      <c r="B255" s="42" t="s">
        <v>224</v>
      </c>
      <c r="F255" s="56" t="s">
        <v>37</v>
      </c>
      <c r="G255" s="56">
        <f>SUM(G170:G253)</f>
        <v>4177716.2800000003</v>
      </c>
    </row>
    <row r="256" spans="1:7" s="38" customFormat="1" ht="15" customHeight="1">
      <c r="A256" s="39"/>
      <c r="C256" s="40"/>
      <c r="D256" s="43"/>
      <c r="E256" s="43"/>
      <c r="F256" s="40"/>
      <c r="G256" s="52"/>
    </row>
    <row r="257" spans="1:7" s="26" customFormat="1" ht="15" customHeight="1">
      <c r="A257" s="35"/>
      <c r="B257" s="29"/>
      <c r="C257" s="36"/>
      <c r="D257" s="31"/>
      <c r="E257" s="36"/>
      <c r="F257" s="30"/>
      <c r="G257" s="34"/>
    </row>
    <row r="258" spans="1:7" s="26" customFormat="1" ht="15" customHeight="1">
      <c r="A258" s="35"/>
      <c r="B258" s="29"/>
      <c r="C258" s="36"/>
      <c r="D258" s="31"/>
      <c r="E258" s="36"/>
      <c r="F258" s="30"/>
      <c r="G258" s="34"/>
    </row>
    <row r="259" spans="1:7" s="26" customFormat="1" ht="15" customHeight="1">
      <c r="A259" s="22"/>
      <c r="B259" s="28" t="s">
        <v>118</v>
      </c>
      <c r="C259" s="30"/>
      <c r="D259" s="31"/>
      <c r="E259" s="36"/>
      <c r="F259" s="32"/>
      <c r="G259" s="34"/>
    </row>
    <row r="260" spans="1:7" s="26" customFormat="1" ht="15" customHeight="1">
      <c r="A260" s="35"/>
      <c r="B260" s="29" t="s">
        <v>36</v>
      </c>
      <c r="C260" s="30">
        <v>1</v>
      </c>
      <c r="D260" s="31" t="s">
        <v>8</v>
      </c>
      <c r="E260" s="36">
        <v>40000</v>
      </c>
      <c r="F260" s="32">
        <f>ROUND(C260*E260,2)</f>
        <v>40000</v>
      </c>
      <c r="G260" s="34">
        <f>SUM(F260)</f>
        <v>40000</v>
      </c>
    </row>
    <row r="261" spans="1:7" s="26" customFormat="1" ht="15" customHeight="1">
      <c r="A261" s="35"/>
      <c r="B261" s="29"/>
      <c r="C261" s="30"/>
      <c r="D261" s="31"/>
      <c r="E261" s="36"/>
      <c r="F261" s="32"/>
      <c r="G261" s="34"/>
    </row>
    <row r="262" spans="1:7" s="26" customFormat="1" ht="15" customHeight="1">
      <c r="A262" s="35"/>
      <c r="B262" s="29"/>
      <c r="C262" s="30"/>
      <c r="D262" s="31"/>
      <c r="E262" s="36"/>
      <c r="F262" s="32"/>
      <c r="G262" s="34"/>
    </row>
    <row r="263" spans="1:7" s="26" customFormat="1" ht="15" customHeight="1">
      <c r="A263" s="35"/>
      <c r="B263" s="29"/>
      <c r="C263" s="30"/>
      <c r="D263" s="31"/>
      <c r="E263" s="36"/>
      <c r="F263" s="32"/>
      <c r="G263" s="34"/>
    </row>
    <row r="264" spans="1:7" s="26" customFormat="1" ht="15" customHeight="1">
      <c r="A264" s="35"/>
      <c r="B264" s="108"/>
      <c r="C264" s="109"/>
      <c r="D264" s="110"/>
      <c r="E264" s="110"/>
      <c r="F264" s="109"/>
      <c r="G264" s="111"/>
    </row>
    <row r="265" spans="1:7" s="38" customFormat="1" ht="13.5" customHeight="1">
      <c r="A265" s="35"/>
      <c r="B265" s="108"/>
      <c r="C265" s="109"/>
      <c r="D265" s="110"/>
      <c r="E265" s="112" t="s">
        <v>152</v>
      </c>
      <c r="F265" s="113" t="s">
        <v>37</v>
      </c>
      <c r="G265" s="113">
        <f>G260+G165+G255</f>
        <v>14437462.06918098</v>
      </c>
    </row>
    <row r="266" spans="1:7" s="38" customFormat="1" ht="13.5" customHeight="1">
      <c r="A266" s="35"/>
      <c r="B266" s="114"/>
      <c r="C266" s="114"/>
      <c r="D266" s="114"/>
      <c r="E266" s="114"/>
      <c r="F266" s="114"/>
      <c r="G266" s="125"/>
    </row>
    <row r="267" spans="1:7" s="38" customFormat="1" ht="13.5" customHeight="1">
      <c r="A267" s="35"/>
      <c r="B267" s="29"/>
      <c r="C267" s="30"/>
      <c r="D267" s="31"/>
      <c r="E267" s="33"/>
      <c r="F267" s="33"/>
      <c r="G267" s="34"/>
    </row>
    <row r="268" spans="1:7" s="38" customFormat="1" ht="13.5" customHeight="1">
      <c r="A268" s="71"/>
      <c r="B268" s="38" t="s">
        <v>184</v>
      </c>
      <c r="C268" s="72"/>
      <c r="D268" s="78"/>
      <c r="E268" s="72"/>
      <c r="F268" s="72"/>
      <c r="G268" s="119"/>
    </row>
    <row r="269" spans="1:6" s="38" customFormat="1" ht="13.5" customHeight="1">
      <c r="A269" s="71"/>
      <c r="B269" s="37" t="s">
        <v>185</v>
      </c>
      <c r="C269" s="115">
        <v>0.1</v>
      </c>
      <c r="D269" s="78"/>
      <c r="E269" s="126" t="s">
        <v>37</v>
      </c>
      <c r="F269" s="118">
        <f>G265*C269</f>
        <v>1443746.206918098</v>
      </c>
    </row>
    <row r="270" spans="1:6" s="38" customFormat="1" ht="13.5" customHeight="1">
      <c r="A270" s="71"/>
      <c r="B270" s="116" t="s">
        <v>186</v>
      </c>
      <c r="C270" s="115">
        <v>0.03</v>
      </c>
      <c r="D270" s="78"/>
      <c r="E270" s="126" t="s">
        <v>37</v>
      </c>
      <c r="F270" s="118">
        <f>G265*C270</f>
        <v>433123.8620754294</v>
      </c>
    </row>
    <row r="271" spans="1:6" s="38" customFormat="1" ht="13.5" customHeight="1">
      <c r="A271" s="71"/>
      <c r="B271" s="116" t="s">
        <v>187</v>
      </c>
      <c r="C271" s="115">
        <v>0.045</v>
      </c>
      <c r="D271" s="78"/>
      <c r="E271" s="126" t="s">
        <v>37</v>
      </c>
      <c r="F271" s="118">
        <f>G265*C271</f>
        <v>649685.7931131441</v>
      </c>
    </row>
    <row r="272" spans="1:6" s="38" customFormat="1" ht="13.5" customHeight="1">
      <c r="A272" s="71"/>
      <c r="B272" s="116" t="s">
        <v>188</v>
      </c>
      <c r="C272" s="115">
        <v>0.1</v>
      </c>
      <c r="D272" s="78"/>
      <c r="E272" s="126" t="s">
        <v>37</v>
      </c>
      <c r="F272" s="118">
        <f>G265*C272</f>
        <v>1443746.206918098</v>
      </c>
    </row>
    <row r="273" spans="1:6" s="38" customFormat="1" ht="13.5" customHeight="1">
      <c r="A273" s="71"/>
      <c r="B273" s="116" t="s">
        <v>189</v>
      </c>
      <c r="C273" s="115">
        <v>0.01</v>
      </c>
      <c r="D273" s="78"/>
      <c r="E273" s="126" t="s">
        <v>37</v>
      </c>
      <c r="F273" s="118">
        <f>G265*C273</f>
        <v>144374.6206918098</v>
      </c>
    </row>
    <row r="274" spans="1:6" s="38" customFormat="1" ht="13.5" customHeight="1">
      <c r="A274" s="71"/>
      <c r="B274" s="116" t="s">
        <v>190</v>
      </c>
      <c r="C274" s="115">
        <v>0.0325</v>
      </c>
      <c r="D274" s="78"/>
      <c r="E274" s="126" t="s">
        <v>37</v>
      </c>
      <c r="F274" s="118">
        <f>G265*C274</f>
        <v>469217.51724838186</v>
      </c>
    </row>
    <row r="275" spans="1:6" s="38" customFormat="1" ht="13.5" customHeight="1">
      <c r="A275" s="71"/>
      <c r="B275" s="116" t="s">
        <v>191</v>
      </c>
      <c r="C275" s="115">
        <v>0.05</v>
      </c>
      <c r="D275" s="78"/>
      <c r="E275" s="126" t="s">
        <v>37</v>
      </c>
      <c r="F275" s="118">
        <f>G265*C275</f>
        <v>721873.103459049</v>
      </c>
    </row>
    <row r="276" spans="1:6" s="58" customFormat="1" ht="13.5" customHeight="1">
      <c r="A276" s="71"/>
      <c r="B276" s="26" t="s">
        <v>192</v>
      </c>
      <c r="C276" s="115">
        <v>0.18</v>
      </c>
      <c r="D276" s="78"/>
      <c r="E276" s="126" t="s">
        <v>37</v>
      </c>
      <c r="F276" s="118">
        <f>F269*C276</f>
        <v>259874.31724525764</v>
      </c>
    </row>
    <row r="277" spans="1:6" s="38" customFormat="1" ht="13.5" customHeight="1">
      <c r="A277" s="71"/>
      <c r="B277" s="26" t="s">
        <v>193</v>
      </c>
      <c r="C277" s="115">
        <v>0.001</v>
      </c>
      <c r="D277" s="78"/>
      <c r="E277" s="126" t="s">
        <v>37</v>
      </c>
      <c r="F277" s="118">
        <f>G265*C277</f>
        <v>14437.462069180981</v>
      </c>
    </row>
    <row r="278" spans="1:7" s="58" customFormat="1" ht="13.5" customHeight="1">
      <c r="A278" s="71"/>
      <c r="B278" s="26" t="s">
        <v>252</v>
      </c>
      <c r="C278" s="115" t="s">
        <v>8</v>
      </c>
      <c r="D278" s="78"/>
      <c r="E278" s="126" t="s">
        <v>37</v>
      </c>
      <c r="F278" s="118">
        <v>60000</v>
      </c>
      <c r="G278" s="119"/>
    </row>
    <row r="279" spans="1:8" s="38" customFormat="1" ht="13.5" customHeight="1">
      <c r="A279" s="117"/>
      <c r="B279" s="59"/>
      <c r="C279" s="72"/>
      <c r="D279" s="78"/>
      <c r="E279" s="72"/>
      <c r="F279" s="72"/>
      <c r="G279" s="119">
        <f>SUM(F269:F278)</f>
        <v>5640079.089738449</v>
      </c>
      <c r="H279" s="26"/>
    </row>
    <row r="280" spans="1:7" s="26" customFormat="1" ht="15" customHeight="1">
      <c r="A280" s="71"/>
      <c r="B280" s="58"/>
      <c r="C280" s="118"/>
      <c r="D280" s="53" t="s">
        <v>194</v>
      </c>
      <c r="E280" s="118"/>
      <c r="F280" s="118" t="s">
        <v>37</v>
      </c>
      <c r="G280" s="119"/>
    </row>
    <row r="281" spans="1:6" s="26" customFormat="1" ht="15" customHeight="1">
      <c r="A281" s="117"/>
      <c r="B281" s="59"/>
      <c r="C281" s="72"/>
      <c r="D281" s="78"/>
      <c r="E281" s="72"/>
      <c r="F281" s="72"/>
    </row>
    <row r="282" spans="1:7" s="26" customFormat="1" ht="15" customHeight="1">
      <c r="A282" s="71"/>
      <c r="B282" s="103" t="s">
        <v>195</v>
      </c>
      <c r="C282" s="118"/>
      <c r="D282" s="119"/>
      <c r="E282" s="118"/>
      <c r="F282" s="118" t="s">
        <v>37</v>
      </c>
      <c r="G282" s="119">
        <f>G279+G265</f>
        <v>20077541.15891943</v>
      </c>
    </row>
    <row r="283" spans="1:8" ht="15" customHeight="1">
      <c r="A283" s="13"/>
      <c r="B283" s="59"/>
      <c r="C283" s="72"/>
      <c r="D283" s="78"/>
      <c r="E283" s="72"/>
      <c r="F283" s="72"/>
      <c r="G283" s="12"/>
      <c r="H283" s="26"/>
    </row>
    <row r="284" spans="1:8" ht="15" customHeight="1">
      <c r="A284" s="13"/>
      <c r="B284" s="8"/>
      <c r="C284" s="9"/>
      <c r="D284" s="10"/>
      <c r="E284" s="11"/>
      <c r="F284" s="11"/>
      <c r="H284" s="26"/>
    </row>
    <row r="285" spans="2:8" ht="15" customHeight="1">
      <c r="B285" s="132" t="s">
        <v>231</v>
      </c>
      <c r="C285" s="9"/>
      <c r="D285" s="10"/>
      <c r="E285" s="11"/>
      <c r="F285" s="11"/>
      <c r="G285" s="12"/>
      <c r="H285" s="38"/>
    </row>
    <row r="286" spans="1:8" ht="15" customHeight="1">
      <c r="A286" s="134" t="s">
        <v>233</v>
      </c>
      <c r="B286" s="8" t="s">
        <v>234</v>
      </c>
      <c r="C286" s="9"/>
      <c r="D286" s="10"/>
      <c r="E286" s="11"/>
      <c r="F286" s="11"/>
      <c r="G286" s="12"/>
      <c r="H286" s="26"/>
    </row>
    <row r="287" spans="1:7" ht="12.75" customHeight="1">
      <c r="A287" s="134" t="s">
        <v>235</v>
      </c>
      <c r="B287" s="8" t="s">
        <v>236</v>
      </c>
      <c r="C287" s="9"/>
      <c r="D287" s="10"/>
      <c r="E287" s="11"/>
      <c r="F287" s="11"/>
      <c r="G287" s="12"/>
    </row>
    <row r="288" spans="1:7" ht="12.75" customHeight="1">
      <c r="A288" s="134" t="s">
        <v>237</v>
      </c>
      <c r="B288" s="8" t="s">
        <v>238</v>
      </c>
      <c r="C288" s="9"/>
      <c r="D288" s="10"/>
      <c r="E288" s="11"/>
      <c r="F288" s="11"/>
      <c r="G288" s="12"/>
    </row>
    <row r="289" spans="1:7" ht="12.75" customHeight="1">
      <c r="A289" s="134" t="s">
        <v>239</v>
      </c>
      <c r="B289" s="8" t="s">
        <v>240</v>
      </c>
      <c r="C289" s="9"/>
      <c r="D289" s="10"/>
      <c r="E289" s="11"/>
      <c r="F289" s="11"/>
      <c r="G289" s="12"/>
    </row>
    <row r="290" spans="1:7" ht="12.75" customHeight="1">
      <c r="A290" s="134" t="s">
        <v>241</v>
      </c>
      <c r="B290" s="8" t="s">
        <v>242</v>
      </c>
      <c r="C290" s="9"/>
      <c r="D290" s="10"/>
      <c r="E290" s="11"/>
      <c r="F290" s="11"/>
      <c r="G290" s="140"/>
    </row>
    <row r="291" spans="1:7" ht="47.25" customHeight="1">
      <c r="A291" s="134" t="s">
        <v>243</v>
      </c>
      <c r="B291" s="149" t="s">
        <v>244</v>
      </c>
      <c r="C291" s="149"/>
      <c r="D291" s="149"/>
      <c r="E291" s="149"/>
      <c r="F291" s="149"/>
      <c r="G291" s="149"/>
    </row>
    <row r="292" spans="1:7" ht="27.75" customHeight="1">
      <c r="A292" s="5" t="s">
        <v>255</v>
      </c>
      <c r="B292" s="148" t="s">
        <v>256</v>
      </c>
      <c r="C292" s="148"/>
      <c r="D292" s="148"/>
      <c r="E292" s="148"/>
      <c r="F292" s="148"/>
      <c r="G292" s="148"/>
    </row>
    <row r="293" spans="1:7" ht="15">
      <c r="A293" s="133"/>
      <c r="B293" s="140"/>
      <c r="C293" s="140"/>
      <c r="D293" s="140"/>
      <c r="E293" s="140"/>
      <c r="F293" s="140"/>
      <c r="G293" s="133"/>
    </row>
    <row r="294" spans="1:7" ht="15">
      <c r="A294" s="133"/>
      <c r="B294" s="133"/>
      <c r="C294" s="133"/>
      <c r="D294" s="133"/>
      <c r="E294" s="133"/>
      <c r="F294" s="133"/>
      <c r="G294" s="133"/>
    </row>
    <row r="295" spans="1:7" ht="15">
      <c r="A295" s="133"/>
      <c r="B295" s="133"/>
      <c r="C295" s="133"/>
      <c r="D295" s="133"/>
      <c r="E295" s="133"/>
      <c r="F295" s="133"/>
      <c r="G295" s="133"/>
    </row>
    <row r="296" spans="2:6" ht="15">
      <c r="B296" s="133"/>
      <c r="C296" s="133"/>
      <c r="D296" s="133"/>
      <c r="E296" s="133"/>
      <c r="F296" s="133"/>
    </row>
    <row r="297" spans="2:6" ht="12.75">
      <c r="B297" s="135" t="s">
        <v>245</v>
      </c>
      <c r="C297" s="136"/>
      <c r="D297" s="135"/>
      <c r="E297" s="141" t="s">
        <v>246</v>
      </c>
      <c r="F297" s="141"/>
    </row>
    <row r="300" spans="2:6" ht="12.75">
      <c r="B300" s="16" t="s">
        <v>247</v>
      </c>
      <c r="E300" s="142" t="s">
        <v>248</v>
      </c>
      <c r="F300" s="142"/>
    </row>
    <row r="301" spans="2:5" ht="12.75">
      <c r="B301" s="137" t="s">
        <v>249</v>
      </c>
      <c r="E301" s="138" t="s">
        <v>250</v>
      </c>
    </row>
    <row r="305" ht="12.75">
      <c r="A305" s="139" t="s">
        <v>251</v>
      </c>
    </row>
    <row r="306" ht="12.75">
      <c r="A306" s="139" t="s">
        <v>257</v>
      </c>
    </row>
  </sheetData>
  <sheetProtection/>
  <mergeCells count="10">
    <mergeCell ref="E297:F297"/>
    <mergeCell ref="E300:F300"/>
    <mergeCell ref="A1:G1"/>
    <mergeCell ref="A2:G2"/>
    <mergeCell ref="A3:G3"/>
    <mergeCell ref="A5:G5"/>
    <mergeCell ref="A7:G7"/>
    <mergeCell ref="A6:G6"/>
    <mergeCell ref="B292:G292"/>
    <mergeCell ref="B291:G291"/>
  </mergeCells>
  <printOptions/>
  <pageMargins left="0.7086614173228347" right="0.7086614173228347" top="0.44" bottom="0.35" header="0.31496062992125984" footer="0.31496062992125984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Ysabel Gonzalez</dc:creator>
  <cp:keywords/>
  <dc:description/>
  <cp:lastModifiedBy>Analix Torres Jerez</cp:lastModifiedBy>
  <cp:lastPrinted>2015-03-25T14:37:22Z</cp:lastPrinted>
  <dcterms:created xsi:type="dcterms:W3CDTF">2014-03-23T00:16:21Z</dcterms:created>
  <dcterms:modified xsi:type="dcterms:W3CDTF">2015-07-01T15:42:14Z</dcterms:modified>
  <cp:category/>
  <cp:version/>
  <cp:contentType/>
  <cp:contentStatus/>
</cp:coreProperties>
</file>