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ota\Desktop\"/>
    </mc:Choice>
  </mc:AlternateContent>
  <bookViews>
    <workbookView xWindow="0" yWindow="0" windowWidth="25200" windowHeight="11385"/>
  </bookViews>
  <sheets>
    <sheet name="LISTADO ESC. SABANA GDE. AHOR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[21]Analisis!$B$1:$B$451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'[22]Resumen Precio Equipos'!$C$28</definedName>
    <definedName name="adm.a" localSheetId="0" hidden="1">'[23]ANALISIS STO DGO'!#REF!</definedName>
    <definedName name="adm.a" hidden="1">'[23]ANALISIS STO DGO'!#REF!</definedName>
    <definedName name="ADMBL" localSheetId="0" hidden="1">'[23]ANALISIS STO DGO'!#REF!</definedName>
    <definedName name="ADMBL" hidden="1">'[23]ANALISIS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'[24]MATERIALES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'[25]Mano de Obra'!$D$11</definedName>
    <definedName name="ALBANIL2">'[25]Mano de Obra'!$D$12</definedName>
    <definedName name="ALBANIL3">'[25]Mano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[21]Analisis!$A$1:$H$451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'[23]ANALISIS STO DGO'!#REF!</definedName>
    <definedName name="are" hidden="1">'[23]ANALISIS STO DGO'!#REF!</definedName>
    <definedName name="_xlnm.Print_Area" localSheetId="0">'LISTADO ESC. SABANA GDE. AHOR '!$A$1:$G$607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'[24]MATERIALES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'[25]Mano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'[26]Ana.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'[27]Col.Amarre'!$J$9:$M$9,'[27]Col.Amarre'!$J$10:$R$10,'[27]Col.Amarre'!$AG$13:$AH$13,'[27]Col.Amarre'!$AJ$11:$AK$11,'[27]Col.Amarre'!$AP$13:$AQ$13,'[27]Col.Amarre'!$AR$11:$AS$11,'[27]Col.Amarre'!$D$16:$M$35,'[27]Col.Amarre'!$V$16:$AC$35</definedName>
    <definedName name="Borrar_Esc.">[27]Escalera!$J$9:$M$9,[27]Escalera!$J$10:$R$10,[27]Escalera!$AL$14:$AM$14,[27]Escalera!$AL$16:$AM$16,[27]Escalera!$I$16:$M$16,[27]Escalera!$B$19:$AE$32,[27]Escalera!$AN$19:$AQ$32</definedName>
    <definedName name="Borrar_Muros">[27]Muros!$W$15:$Z$15,[27]Muros!$AA$15:$AD$15,[27]Muros!$AF$13,[27]Muros!$K$20:$L$20,[27]Muros!$O$26:$P$26</definedName>
    <definedName name="Borrar_Precio">'[28]Cotz.'!$F$23:$F$800,'[28]Cotz.'!$K$280:$K$800</definedName>
    <definedName name="Borrar_V.C1">[29]qqVgas!$J$9:$M$9,[29]qqVgas!$J$10:$R$10,[29]qqVgas!$AJ$11:$AK$11,[29]qqVgas!$AR$11:$AS$11,[29]qqVgas!$AG$13:$AH$13,[29]qqVgas!$AP$13:$AQ$13,[29]qqVgas!$D$16:$AC$195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'[25]Mano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'[22]O.M. y Salarios'!#REF!</definedName>
    <definedName name="cadeneros">'[22]O.M.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'[30]Cargas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[31]EQUIPOS!$D$13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'[26]Costos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'[32]Insumos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'[24]MATERIALES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'[26]Insumos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'[30]Analisis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'[22]Resumen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'[33]Desembolso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'[32]Costos Mano de Obra'!$O$38</definedName>
    <definedName name="Coloc.Block.6">'[26]Costos Mano de Obra'!$O$37</definedName>
    <definedName name="Coloc.Ceramica.Pisos">'[26]Costos Mano de Obra'!$O$46</definedName>
    <definedName name="colocblock6">'[30]Analisis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'[34]Analisis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'[34]Analisis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'[30]Analisis Unit. '!$G$3</definedName>
    <definedName name="costoobrero">'[30]Analisis Unit. '!$G$5</definedName>
    <definedName name="costotecesp">'[30]Analisis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[31]EQUIPOS!$D$27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[35]peso!#REF!</definedName>
    <definedName name="D">[35]peso!#REF!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'[22]Resumen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'[36]V.Tierras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'[22]Resumen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MERGE" localSheetId="0" hidden="1">'[23]ANALISIS STO DGO'!#REF!</definedName>
    <definedName name="EMERGE" hidden="1">'[23]ANALISIS STO DGO'!#REF!</definedName>
    <definedName name="EMERGENCY" localSheetId="0" hidden="1">'[23]ANALISIS STO DGO'!#REF!</definedName>
    <definedName name="EMERGENCY" hidden="1">'[23]ANALISIS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'[37]analisis unitarios'!#REF!</definedName>
    <definedName name="ESCMARAGLPR">'[37]analisis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'[25]Mano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[38]Presup!#REF!</definedName>
    <definedName name="fact">[38]Presup!#REF!</definedName>
    <definedName name="FactOdeMVarias" localSheetId="0">[39]INSUMOS!#REF!</definedName>
    <definedName name="FactOdeMVarias">[39]INSUMOS!#REF!</definedName>
    <definedName name="factor" localSheetId="0">#REF!</definedName>
    <definedName name="factor">#REF!</definedName>
    <definedName name="FactorElectricidad" localSheetId="0">[39]INSUMOS!#REF!</definedName>
    <definedName name="FactorElectricidad">[39]INSUMOS!#REF!</definedName>
    <definedName name="FactorHerreria">[39]INSUMOS!$B$7</definedName>
    <definedName name="FactorOdeMElect" localSheetId="0">[39]INSUMOS!#REF!</definedName>
    <definedName name="FactorOdeMElect">[39]INSUMOS!#REF!</definedName>
    <definedName name="FactorOdeMPeonAlbCarp" localSheetId="0">[39]INSUMOS!#REF!</definedName>
    <definedName name="FactorOdeMPeonAlbCarp">[39]INSUMOS!#REF!</definedName>
    <definedName name="FactorOdeMPlomeria" localSheetId="0">[39]INSUMOS!#REF!</definedName>
    <definedName name="FactorOdeMPlomeria">[39]INSUMOS!#REF!</definedName>
    <definedName name="FactorOdeMVarias" localSheetId="0">[39]INSUMOS!#REF!</definedName>
    <definedName name="FactorOdeMVarias">[39]INSUMOS!#REF!</definedName>
    <definedName name="FactorPeonesAlbCarp" localSheetId="0">[39]INSUMOS!#REF!</definedName>
    <definedName name="FactorPeonesAlbCarp">[39]INSUMOS!#REF!</definedName>
    <definedName name="FactorPlomeria" localSheetId="0">[39]INSUMOS!#REF!</definedName>
    <definedName name="FactorPlomeria">[39]INSUMOS!#REF!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[38]Presup!#REF!</definedName>
    <definedName name="fct">[38]Presup!#REF!</definedName>
    <definedName name="fdcementogris">'[30]Analisis Unit. '!$F$34</definedName>
    <definedName name="FE">'[40]mov. tierra'!$D$28</definedName>
    <definedName name="FEa">'[41]V.Tierras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[42]INSUMOS!$F$303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'[30]Analisis Unit. '!$F$43</definedName>
    <definedName name="glpintura">'[30]Analisis Unit. '!$F$49</definedName>
    <definedName name="GOTEROCOL">[15]Ana!$F$453</definedName>
    <definedName name="GOTERORAN">[15]Ana!$F$458</definedName>
    <definedName name="GRAA_LAV_CLASIF">'[24]MATERIALES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[43]Analisis!$J$2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'[26]Ana. Horm mexc mort'!$D$70</definedName>
    <definedName name="horm.1.3">'[30]Analisis Unit. '!$F$74</definedName>
    <definedName name="horm.1.3.5">'[30]Analisis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[44]Insumos!$B$71:$D$71</definedName>
    <definedName name="Hormigón_Industrial_210_Kg_cm2_1">[44]Insumos!$B$71:$D$71</definedName>
    <definedName name="Hormigón_Industrial_210_Kg_cm2_2">[44]Insumos!$B$71:$D$71</definedName>
    <definedName name="Hormigón_Industrial_210_Kg_cm2_3">[44]Insumos!$B$71:$D$71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[42]INSUMOS!$F$261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[38]Presup!#REF!</definedName>
    <definedName name="indi">[38]Presup!#REF!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[45]Insumos!$G$2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[39]INSUMOS!#REF!</definedName>
    <definedName name="Jose">[39]INSUMOS!#REF!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'[30]Analisis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'[23]ANALISIS STO DGO'!#REF!</definedName>
    <definedName name="LINE" hidden="1">'[23]ANALISIS STO DGO'!#REF!</definedName>
    <definedName name="lineout" localSheetId="0" hidden="1">'[23]ANALISIS STO DGO'!#REF!</definedName>
    <definedName name="lineout" hidden="1">'[23]ANALISIS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[46]Materiales!$K$15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'[26]Costos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'[30]Analisis Unit. '!$F$47</definedName>
    <definedName name="m3arena">'[30]Analisis Unit. '!$F$41</definedName>
    <definedName name="m3arepanete">'[30]Analisis Unit. '!$F$44</definedName>
    <definedName name="m3grava">'[30]Analisis Unit. '!$F$42</definedName>
    <definedName name="MA">'[25]Mano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KLLL" localSheetId="0">#REF!</definedName>
    <definedName name="MKLLL">#REF!</definedName>
    <definedName name="mlzocalo">'[30]Analisis Unit. '!$F$46</definedName>
    <definedName name="mo.cer.pared">'[30]Analisis Unit. '!$F$26</definedName>
    <definedName name="MOACERA" localSheetId="0">#REF!</definedName>
    <definedName name="MOACERA">#REF!</definedName>
    <definedName name="moacero">'[30]Analisis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'[30]Analisis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'[30]Analisis Unit. '!$F$96</definedName>
    <definedName name="morpanete">'[30]Analisis Unit. '!$F$85</definedName>
    <definedName name="mortero.1.4.pañete">'[26]Ana.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[39]INSUMOS!#REF!</definedName>
    <definedName name="OdeMElect">[39]INSUMOS!#REF!</definedName>
    <definedName name="OdeMPlomeria" localSheetId="0">[39]INSUMOS!#REF!</definedName>
    <definedName name="OdeMPlomeria">[39]INSUMOS!#REF!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'[22]O.M. y Salarios'!#REF!</definedName>
    <definedName name="omencofrado">'[22]O.M. y Salarios'!#REF!</definedName>
    <definedName name="opala">[46]Salarios!$D$16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[46]Salarios!$D$14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[47]Insumos!$E$15</definedName>
    <definedName name="P.U.Amercoat_385ASA_2">#N/A</definedName>
    <definedName name="P.U.Amercoat_385ASA_3">#N/A</definedName>
    <definedName name="P.U.Dimecote9">[47]Insumos!$E$13</definedName>
    <definedName name="P.U.Dimecote9_2">#N/A</definedName>
    <definedName name="P.U.Dimecote9_3">#N/A</definedName>
    <definedName name="P.U.Thinner1000">[47]Insumos!$E$12</definedName>
    <definedName name="P.U.Thinner1000_2">#N/A</definedName>
    <definedName name="P.U.Thinner1000_3">#N/A</definedName>
    <definedName name="P.U.Urethane_Acrilico">[47]Insumos!$E$17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'[40]mov. tierra'!$D$26</definedName>
    <definedName name="PDa">'[41]V.Tierras A'!$D$7</definedName>
    <definedName name="PDUCHA" localSheetId="0">#REF!</definedName>
    <definedName name="PDUCHA">#REF!</definedName>
    <definedName name="PEON">'[25]Mano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'[24]MATERIALES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[39]INSUMOS!#REF!</definedName>
    <definedName name="Plom">[39]INSUMOS!#REF!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[48]Presupuesto!#REF!</definedName>
    <definedName name="porcentaje">[48]Presupuesto!#REF!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'[49]med.mov.de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[50]peso!#REF!</definedName>
    <definedName name="prticos">[50]peso!#REF!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'[30]Analisis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cursos_Metalicos">[51]Recursos!$B$1:$B$76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'[26]Costos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'[26]Costos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'[52]Pasarela de L=60.00'!#REF!</definedName>
    <definedName name="regi">'[52]Pasarela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'[26]Insumos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'[25]Mano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'[26]Insumos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'[26]Costos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'[53]Ana.precios un'!#REF!</definedName>
    <definedName name="TABLESTACADO">'[53]Ana.precios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'[25]Mano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'LISTADO ESC. SABANA GDE. AHOR 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'[52]Pasarela de L=60.00'!#REF!</definedName>
    <definedName name="tony">'[52]Pasarela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[31]EQUIPOS!$D$14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'[22]Resumen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[22]Materiales!#REF!</definedName>
    <definedName name="truct">[22]Materiales!#REF!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'[26]Costos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[39]INSUMOS!#REF!</definedName>
    <definedName name="Varias">[39]INSUMOS!#REF!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[54]analisis1!#REF!</definedName>
    <definedName name="VP">[54]analisis1!#REF!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'[23]ANALISIS STO DGO'!#REF!</definedName>
    <definedName name="WARE" hidden="1">'[23]ANALISIS STO DGO'!#REF!</definedName>
    <definedName name="ware." localSheetId="0" hidden="1">'[23]ANALISIS STO DGO'!#REF!</definedName>
    <definedName name="ware." hidden="1">'[23]ANALISIS STO DGO'!#REF!</definedName>
    <definedName name="ware.1" localSheetId="0" hidden="1">'[23]ANALISIS STO DGO'!#REF!</definedName>
    <definedName name="ware.1" hidden="1">'[23]ANALISIS STO DGO'!#REF!</definedName>
    <definedName name="WAREHOUSE" localSheetId="0" hidden="1">'[23]ANALISIS STO DGO'!#REF!</definedName>
    <definedName name="WAREHOUSE" hidden="1">'[23]ANALISIS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'[23]ANALISIS STO DGO'!#REF!</definedName>
    <definedName name="Wimaldy" hidden="1">'[23]ANALISIS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'[30]Analisis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2" i="1" l="1"/>
  <c r="G562" i="1" s="1"/>
  <c r="G564" i="1" s="1"/>
  <c r="F548" i="1"/>
  <c r="F547" i="1"/>
  <c r="F546" i="1"/>
  <c r="F545" i="1"/>
  <c r="F544" i="1"/>
  <c r="F543" i="1"/>
  <c r="F542" i="1"/>
  <c r="F541" i="1"/>
  <c r="F540" i="1"/>
  <c r="F539" i="1"/>
  <c r="F537" i="1"/>
  <c r="C536" i="1"/>
  <c r="F536" i="1" s="1"/>
  <c r="F535" i="1"/>
  <c r="F534" i="1"/>
  <c r="C534" i="1"/>
  <c r="F533" i="1"/>
  <c r="F532" i="1"/>
  <c r="F531" i="1"/>
  <c r="F530" i="1"/>
  <c r="G527" i="1"/>
  <c r="F527" i="1"/>
  <c r="F523" i="1"/>
  <c r="F522" i="1"/>
  <c r="F521" i="1"/>
  <c r="C520" i="1"/>
  <c r="C524" i="1" s="1"/>
  <c r="F524" i="1" s="1"/>
  <c r="F519" i="1"/>
  <c r="F518" i="1"/>
  <c r="F517" i="1"/>
  <c r="F516" i="1"/>
  <c r="F513" i="1"/>
  <c r="F512" i="1"/>
  <c r="F511" i="1"/>
  <c r="F510" i="1"/>
  <c r="C510" i="1"/>
  <c r="C509" i="1" s="1"/>
  <c r="F509" i="1" s="1"/>
  <c r="F508" i="1"/>
  <c r="F507" i="1"/>
  <c r="F506" i="1"/>
  <c r="C505" i="1"/>
  <c r="F505" i="1" s="1"/>
  <c r="F504" i="1"/>
  <c r="C504" i="1"/>
  <c r="F503" i="1"/>
  <c r="F502" i="1"/>
  <c r="F497" i="1"/>
  <c r="F496" i="1"/>
  <c r="F495" i="1"/>
  <c r="F494" i="1"/>
  <c r="F493" i="1"/>
  <c r="F492" i="1"/>
  <c r="F491" i="1"/>
  <c r="F490" i="1"/>
  <c r="F489" i="1"/>
  <c r="F486" i="1"/>
  <c r="F485" i="1"/>
  <c r="F484" i="1"/>
  <c r="F483" i="1"/>
  <c r="F482" i="1"/>
  <c r="F481" i="1"/>
  <c r="F480" i="1"/>
  <c r="F479" i="1"/>
  <c r="F476" i="1"/>
  <c r="G476" i="1" s="1"/>
  <c r="G471" i="1"/>
  <c r="F471" i="1"/>
  <c r="F468" i="1"/>
  <c r="C467" i="1"/>
  <c r="C466" i="1" s="1"/>
  <c r="F466" i="1" s="1"/>
  <c r="F465" i="1"/>
  <c r="F464" i="1"/>
  <c r="F463" i="1"/>
  <c r="F462" i="1"/>
  <c r="F461" i="1"/>
  <c r="C454" i="1"/>
  <c r="F454" i="1" s="1"/>
  <c r="F453" i="1"/>
  <c r="F452" i="1"/>
  <c r="F449" i="1"/>
  <c r="G449" i="1" s="1"/>
  <c r="F446" i="1"/>
  <c r="F445" i="1"/>
  <c r="C445" i="1"/>
  <c r="C441" i="1" s="1"/>
  <c r="F441" i="1" s="1"/>
  <c r="F440" i="1"/>
  <c r="F439" i="1"/>
  <c r="F438" i="1"/>
  <c r="G446" i="1" s="1"/>
  <c r="F437" i="1"/>
  <c r="F430" i="1"/>
  <c r="F429" i="1"/>
  <c r="F428" i="1"/>
  <c r="C427" i="1"/>
  <c r="F427" i="1" s="1"/>
  <c r="F426" i="1"/>
  <c r="F425" i="1"/>
  <c r="F424" i="1"/>
  <c r="G430" i="1" s="1"/>
  <c r="F421" i="1"/>
  <c r="F420" i="1"/>
  <c r="C419" i="1"/>
  <c r="F419" i="1" s="1"/>
  <c r="F418" i="1"/>
  <c r="F417" i="1"/>
  <c r="G414" i="1"/>
  <c r="F414" i="1"/>
  <c r="F411" i="1"/>
  <c r="C410" i="1"/>
  <c r="C409" i="1" s="1"/>
  <c r="F409" i="1" s="1"/>
  <c r="F408" i="1"/>
  <c r="F405" i="1"/>
  <c r="F404" i="1"/>
  <c r="F403" i="1"/>
  <c r="F402" i="1"/>
  <c r="F401" i="1"/>
  <c r="F392" i="1"/>
  <c r="F391" i="1"/>
  <c r="F390" i="1"/>
  <c r="F389" i="1"/>
  <c r="F388" i="1"/>
  <c r="G392" i="1" s="1"/>
  <c r="F387" i="1"/>
  <c r="F384" i="1"/>
  <c r="F383" i="1"/>
  <c r="G384" i="1" s="1"/>
  <c r="F380" i="1"/>
  <c r="C379" i="1"/>
  <c r="F379" i="1" s="1"/>
  <c r="F378" i="1"/>
  <c r="F377" i="1"/>
  <c r="F376" i="1"/>
  <c r="F373" i="1"/>
  <c r="F372" i="1"/>
  <c r="F369" i="1"/>
  <c r="G369" i="1" s="1"/>
  <c r="F366" i="1"/>
  <c r="F365" i="1"/>
  <c r="C365" i="1"/>
  <c r="F364" i="1"/>
  <c r="G366" i="1" s="1"/>
  <c r="F361" i="1"/>
  <c r="F360" i="1"/>
  <c r="G361" i="1" s="1"/>
  <c r="F359" i="1"/>
  <c r="G356" i="1"/>
  <c r="F356" i="1"/>
  <c r="F347" i="1"/>
  <c r="F346" i="1"/>
  <c r="F345" i="1"/>
  <c r="F344" i="1"/>
  <c r="F343" i="1"/>
  <c r="F340" i="1"/>
  <c r="F339" i="1"/>
  <c r="F338" i="1"/>
  <c r="F337" i="1"/>
  <c r="F336" i="1"/>
  <c r="F335" i="1"/>
  <c r="F334" i="1"/>
  <c r="F333" i="1"/>
  <c r="F332" i="1"/>
  <c r="F331" i="1"/>
  <c r="F328" i="1"/>
  <c r="F327" i="1"/>
  <c r="F326" i="1"/>
  <c r="F325" i="1"/>
  <c r="F324" i="1"/>
  <c r="F322" i="1"/>
  <c r="F321" i="1"/>
  <c r="F320" i="1"/>
  <c r="F319" i="1"/>
  <c r="F318" i="1"/>
  <c r="F317" i="1"/>
  <c r="F316" i="1"/>
  <c r="F315" i="1"/>
  <c r="F314" i="1"/>
  <c r="F313" i="1"/>
  <c r="F306" i="1"/>
  <c r="F305" i="1"/>
  <c r="F304" i="1"/>
  <c r="F301" i="1"/>
  <c r="G301" i="1" s="1"/>
  <c r="F298" i="1"/>
  <c r="G298" i="1" s="1"/>
  <c r="F295" i="1"/>
  <c r="F294" i="1"/>
  <c r="F293" i="1"/>
  <c r="F292" i="1"/>
  <c r="F291" i="1"/>
  <c r="F287" i="1"/>
  <c r="G287" i="1" s="1"/>
  <c r="F286" i="1"/>
  <c r="F283" i="1"/>
  <c r="F282" i="1"/>
  <c r="F281" i="1"/>
  <c r="F280" i="1"/>
  <c r="G283" i="1" s="1"/>
  <c r="F277" i="1"/>
  <c r="G277" i="1" s="1"/>
  <c r="F274" i="1"/>
  <c r="F273" i="1"/>
  <c r="F272" i="1"/>
  <c r="F271" i="1"/>
  <c r="F270" i="1"/>
  <c r="F269" i="1"/>
  <c r="G266" i="1"/>
  <c r="F266" i="1"/>
  <c r="F259" i="1"/>
  <c r="F258" i="1"/>
  <c r="G259" i="1" s="1"/>
  <c r="F255" i="1"/>
  <c r="F254" i="1"/>
  <c r="F253" i="1"/>
  <c r="F252" i="1"/>
  <c r="G255" i="1" s="1"/>
  <c r="F249" i="1"/>
  <c r="G249" i="1" s="1"/>
  <c r="F246" i="1"/>
  <c r="F245" i="1"/>
  <c r="F244" i="1"/>
  <c r="F243" i="1"/>
  <c r="F240" i="1"/>
  <c r="G240" i="1" s="1"/>
  <c r="F237" i="1"/>
  <c r="F236" i="1"/>
  <c r="F235" i="1"/>
  <c r="F234" i="1"/>
  <c r="G237" i="1" s="1"/>
  <c r="F233" i="1"/>
  <c r="F232" i="1"/>
  <c r="F230" i="1"/>
  <c r="F229" i="1"/>
  <c r="F228" i="1"/>
  <c r="G230" i="1" s="1"/>
  <c r="F227" i="1"/>
  <c r="C226" i="1"/>
  <c r="F226" i="1" s="1"/>
  <c r="C225" i="1"/>
  <c r="F225" i="1" s="1"/>
  <c r="F224" i="1"/>
  <c r="F222" i="1"/>
  <c r="C221" i="1"/>
  <c r="F221" i="1" s="1"/>
  <c r="G222" i="1" s="1"/>
  <c r="F220" i="1"/>
  <c r="F218" i="1"/>
  <c r="F217" i="1"/>
  <c r="F216" i="1"/>
  <c r="F215" i="1"/>
  <c r="F214" i="1"/>
  <c r="F213" i="1"/>
  <c r="F212" i="1"/>
  <c r="F211" i="1"/>
  <c r="F210" i="1"/>
  <c r="C209" i="1"/>
  <c r="F209" i="1" s="1"/>
  <c r="F208" i="1"/>
  <c r="F207" i="1"/>
  <c r="F206" i="1"/>
  <c r="F205" i="1"/>
  <c r="F203" i="1"/>
  <c r="F202" i="1"/>
  <c r="F201" i="1"/>
  <c r="F200" i="1"/>
  <c r="F199" i="1"/>
  <c r="F198" i="1"/>
  <c r="F195" i="1"/>
  <c r="F194" i="1"/>
  <c r="G195" i="1" s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0" i="1"/>
  <c r="G170" i="1" s="1"/>
  <c r="F163" i="1"/>
  <c r="C162" i="1"/>
  <c r="F162" i="1" s="1"/>
  <c r="F161" i="1"/>
  <c r="F158" i="1"/>
  <c r="F155" i="1"/>
  <c r="F154" i="1"/>
  <c r="F153" i="1"/>
  <c r="C152" i="1"/>
  <c r="F152" i="1" s="1"/>
  <c r="F151" i="1"/>
  <c r="G155" i="1" s="1"/>
  <c r="F150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1" i="1"/>
  <c r="F110" i="1"/>
  <c r="F109" i="1"/>
  <c r="F108" i="1"/>
  <c r="G111" i="1" s="1"/>
  <c r="F105" i="1"/>
  <c r="G105" i="1" s="1"/>
  <c r="F99" i="1"/>
  <c r="F98" i="1"/>
  <c r="F97" i="1"/>
  <c r="F96" i="1"/>
  <c r="F95" i="1"/>
  <c r="F94" i="1"/>
  <c r="F93" i="1"/>
  <c r="F92" i="1"/>
  <c r="C91" i="1"/>
  <c r="F91" i="1" s="1"/>
  <c r="F90" i="1"/>
  <c r="C89" i="1"/>
  <c r="F89" i="1" s="1"/>
  <c r="F88" i="1"/>
  <c r="C88" i="1"/>
  <c r="F87" i="1"/>
  <c r="C87" i="1"/>
  <c r="F86" i="1"/>
  <c r="F84" i="1"/>
  <c r="C83" i="1"/>
  <c r="F83" i="1" s="1"/>
  <c r="G84" i="1" s="1"/>
  <c r="F82" i="1"/>
  <c r="F78" i="1"/>
  <c r="F77" i="1"/>
  <c r="F76" i="1"/>
  <c r="F75" i="1"/>
  <c r="G78" i="1" s="1"/>
  <c r="F74" i="1"/>
  <c r="F71" i="1"/>
  <c r="F70" i="1"/>
  <c r="F69" i="1"/>
  <c r="F68" i="1"/>
  <c r="G71" i="1" s="1"/>
  <c r="F67" i="1"/>
  <c r="F66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6" i="1"/>
  <c r="F25" i="1"/>
  <c r="F24" i="1"/>
  <c r="C23" i="1"/>
  <c r="F23" i="1" s="1"/>
  <c r="F22" i="1"/>
  <c r="F19" i="1"/>
  <c r="F18" i="1"/>
  <c r="F17" i="1"/>
  <c r="F16" i="1"/>
  <c r="F15" i="1"/>
  <c r="G218" i="1" l="1"/>
  <c r="G226" i="1"/>
  <c r="G308" i="1"/>
  <c r="G328" i="1"/>
  <c r="G454" i="1"/>
  <c r="G456" i="1" s="1"/>
  <c r="G63" i="1"/>
  <c r="G99" i="1"/>
  <c r="G148" i="1"/>
  <c r="G203" i="1"/>
  <c r="G274" i="1"/>
  <c r="G340" i="1"/>
  <c r="G373" i="1"/>
  <c r="G394" i="1" s="1"/>
  <c r="G556" i="1" s="1"/>
  <c r="F520" i="1"/>
  <c r="G524" i="1" s="1"/>
  <c r="G163" i="1"/>
  <c r="G191" i="1"/>
  <c r="G306" i="1"/>
  <c r="G347" i="1"/>
  <c r="G405" i="1"/>
  <c r="G486" i="1"/>
  <c r="G19" i="1"/>
  <c r="G165" i="1" s="1"/>
  <c r="G26" i="1"/>
  <c r="G246" i="1"/>
  <c r="G295" i="1"/>
  <c r="G380" i="1"/>
  <c r="G421" i="1"/>
  <c r="G92" i="1"/>
  <c r="G468" i="1"/>
  <c r="G261" i="1"/>
  <c r="G548" i="1"/>
  <c r="G513" i="1"/>
  <c r="F410" i="1"/>
  <c r="G411" i="1" s="1"/>
  <c r="G432" i="1" s="1"/>
  <c r="F467" i="1"/>
  <c r="G550" i="1" l="1"/>
  <c r="G349" i="1"/>
  <c r="G351" i="1" s="1"/>
  <c r="G552" i="1"/>
  <c r="G557" i="1" s="1"/>
  <c r="G555" i="1" l="1"/>
  <c r="G559" i="1" s="1"/>
  <c r="G566" i="1" l="1"/>
  <c r="G573" i="1" l="1"/>
  <c r="G572" i="1"/>
  <c r="G571" i="1"/>
  <c r="G570" i="1"/>
  <c r="G577" i="1"/>
  <c r="G567" i="1"/>
  <c r="G576" i="1"/>
  <c r="G575" i="1"/>
  <c r="G574" i="1"/>
  <c r="G578" i="1" l="1"/>
  <c r="G583" i="1" s="1"/>
  <c r="G585" i="1" s="1"/>
</calcChain>
</file>

<file path=xl/sharedStrings.xml><?xml version="1.0" encoding="utf-8"?>
<sst xmlns="http://schemas.openxmlformats.org/spreadsheetml/2006/main" count="1293" uniqueCount="489">
  <si>
    <t>MINISTERIO  DE OBRAS PUBLICAS Y COMUNICACIONES</t>
  </si>
  <si>
    <t>MOPC, SANTO DOMINGO, REP. DOM.</t>
  </si>
  <si>
    <t>PRESUPUESTOS DE EDIFICACIONES.</t>
  </si>
  <si>
    <t xml:space="preserve">PRESUP:         No.30-18   PARA  LA  REHABILITACION  Y  CONSTRUCCION  DE  NUEVO  MODULO  EN   LA  </t>
  </si>
  <si>
    <t xml:space="preserve">                                            ESCUELA   MINERVA  MIRABAL , PROVINCIA  MONTE  PLATA , R. D. .-  </t>
  </si>
  <si>
    <t>No.</t>
  </si>
  <si>
    <t>PARTIDAS</t>
  </si>
  <si>
    <t>CANT.</t>
  </si>
  <si>
    <t>UD</t>
  </si>
  <si>
    <t>P.U.</t>
  </si>
  <si>
    <t>VALOR</t>
  </si>
  <si>
    <t>SUB-TOTAL</t>
  </si>
  <si>
    <t xml:space="preserve">MODULO NUEVO </t>
  </si>
  <si>
    <t>A.-</t>
  </si>
  <si>
    <t>PRIMER NIVEL</t>
  </si>
  <si>
    <t>1.-</t>
  </si>
  <si>
    <t>PRELIMINARES</t>
  </si>
  <si>
    <t>a.-</t>
  </si>
  <si>
    <t>Verja perimetral de madera y zinc</t>
  </si>
  <si>
    <t>ml</t>
  </si>
  <si>
    <t>b.-</t>
  </si>
  <si>
    <t>Replanteo</t>
  </si>
  <si>
    <t>pa</t>
  </si>
  <si>
    <t>c.-</t>
  </si>
  <si>
    <t>Fumigación en cimientos</t>
  </si>
  <si>
    <t>m2</t>
  </si>
  <si>
    <t>d.-</t>
  </si>
  <si>
    <t>Caseta de materiales</t>
  </si>
  <si>
    <t>e.-</t>
  </si>
  <si>
    <t xml:space="preserve">Suministro y colocación de letrero en obra </t>
  </si>
  <si>
    <t>ud</t>
  </si>
  <si>
    <t>2.-</t>
  </si>
  <si>
    <t xml:space="preserve">MOVIMIENTO DE TIERRA </t>
  </si>
  <si>
    <t>Corte  de capa vegetal</t>
  </si>
  <si>
    <t>m3</t>
  </si>
  <si>
    <t>Excavación en caliche a mano</t>
  </si>
  <si>
    <t>Relleno de reposición</t>
  </si>
  <si>
    <t>Bote de material</t>
  </si>
  <si>
    <t>Relleno compactado ( e = 0.20 mt )</t>
  </si>
  <si>
    <t>3.-</t>
  </si>
  <si>
    <t xml:space="preserve">HORMIGON ARMADO </t>
  </si>
  <si>
    <t>Zapata aislada de Columna Z1</t>
  </si>
  <si>
    <t>Zapata aislada de Columna Z2</t>
  </si>
  <si>
    <t>Zapata aislada de Columna Z3</t>
  </si>
  <si>
    <t>Zapatas combinada  de columnas ZC-1</t>
  </si>
  <si>
    <t>Zapatas combinada de columnas ZC1-1</t>
  </si>
  <si>
    <t>f.-</t>
  </si>
  <si>
    <t>Zapatas combinada  de columnas  ZC2</t>
  </si>
  <si>
    <t>g.-</t>
  </si>
  <si>
    <t>Zapatas combinada  de columnas  ZC3</t>
  </si>
  <si>
    <t>h.-</t>
  </si>
  <si>
    <t>Zapatas combinada  de columnas  ZC4</t>
  </si>
  <si>
    <t>i.-</t>
  </si>
  <si>
    <t>Zapata  de  Muros de 0.20 mts. (h=0.30 mts.)</t>
  </si>
  <si>
    <t>j.-</t>
  </si>
  <si>
    <t>Zapata  Muros  periféricos de 0.15 mts. En aulas, baños, áreas de escaleras y futuro cierre de aula</t>
  </si>
  <si>
    <t>k.-</t>
  </si>
  <si>
    <t>Viga de Amarre (B.N.P.) VA, (0.15 x 0.20)m</t>
  </si>
  <si>
    <t>l.-</t>
  </si>
  <si>
    <t>Viga de Amarre (B.N.P.) VA, (0.20 x 0.20)m</t>
  </si>
  <si>
    <t>m.-</t>
  </si>
  <si>
    <t>Zapata de  escalera, (0.30x0.60) mts.</t>
  </si>
  <si>
    <t>n.-</t>
  </si>
  <si>
    <t>Muro pie de arranque  rampa de escalera H.A. (e= 0.20mts.)</t>
  </si>
  <si>
    <t>ñ.-</t>
  </si>
  <si>
    <t xml:space="preserve">Columnas (C1), (0.25x0.45) mts. </t>
  </si>
  <si>
    <t>o.-</t>
  </si>
  <si>
    <t>Columnas (C2), (0.25x0.60) mts.</t>
  </si>
  <si>
    <t>p.-</t>
  </si>
  <si>
    <t>Columnas (C-3A), (0.25x0.45)+(0.20x0.20) mts.</t>
  </si>
  <si>
    <t>q.-</t>
  </si>
  <si>
    <t>Columnas (C3), (0.25x0.45)+(0.20x0.20) mts.</t>
  </si>
  <si>
    <t>r.-</t>
  </si>
  <si>
    <t>Columnas (C4 y C4-A), (0.25x0.60)+(0.30x0.15) mts.</t>
  </si>
  <si>
    <t>s.-</t>
  </si>
  <si>
    <t>Columnas (C5), (0.20x0.30) mts.</t>
  </si>
  <si>
    <t>t.-</t>
  </si>
  <si>
    <t xml:space="preserve">Columnas (C6), (0.20x0.20) mts. </t>
  </si>
  <si>
    <t>u.-</t>
  </si>
  <si>
    <t>Columnas (CA), (0.20x0.20) mts.</t>
  </si>
  <si>
    <t>v.-</t>
  </si>
  <si>
    <t xml:space="preserve">Viga V1X, (0.25x0.35 ) mts. </t>
  </si>
  <si>
    <t>w.-</t>
  </si>
  <si>
    <t xml:space="preserve">Viga V2X, (0.25x0.45) mts. </t>
  </si>
  <si>
    <t>x.-</t>
  </si>
  <si>
    <t>Viga V3X, (0.25x0.35) mts.</t>
  </si>
  <si>
    <t>y.-</t>
  </si>
  <si>
    <t>Viga V4X, (0.20x0.45) mts</t>
  </si>
  <si>
    <t>z.-</t>
  </si>
  <si>
    <t xml:space="preserve">Viga V1Y, (0.25x0.35), </t>
  </si>
  <si>
    <t>a1.-</t>
  </si>
  <si>
    <t>Viga V2Y,(0.30x0.45)</t>
  </si>
  <si>
    <t>b1.-</t>
  </si>
  <si>
    <t xml:space="preserve">Viga de amarre  VA1 (0.20x0.35) </t>
  </si>
  <si>
    <t>c1.-</t>
  </si>
  <si>
    <t>Viga de amarre  VA, SNP (0.15x0.20) mts. Sobre muros marcos de pórticos</t>
  </si>
  <si>
    <t>d1.-</t>
  </si>
  <si>
    <t>Rampas de Escaleras, (e=0.15) mts</t>
  </si>
  <si>
    <t>e1.-</t>
  </si>
  <si>
    <t>Dinteles, (0.15x0.30) mts.</t>
  </si>
  <si>
    <t>f1.-</t>
  </si>
  <si>
    <t>Losa  maciza ( e=0.15m )</t>
  </si>
  <si>
    <t>g1.-</t>
  </si>
  <si>
    <t>Losa en piso con malla electrosoldada (D2.7xD2.7X150X150)</t>
  </si>
  <si>
    <t>4.-</t>
  </si>
  <si>
    <t>MUROS DE BLOQUES</t>
  </si>
  <si>
    <t>Suministro y colocación de muros de Bloques de 8" B.N.P.  Ø3/8"0.20 V y 2 Ø3/8" 0.60H  Mm1, Mm2</t>
  </si>
  <si>
    <t>Suministro y colocación de muros de Bloques de 8" B.N.P. Ø3/8"0.40 V y 2Ø3/8" 0.60H MER</t>
  </si>
  <si>
    <t xml:space="preserve">Suministro y colocación de muros de bloques de 6"  B.N.P.  Ø3/8"0.80 </t>
  </si>
  <si>
    <t>Suministro y colocación de muros de bloques de 8" S.N.P. Ø3/8"0.20 V y  2 Ø3/8" 0.60H Mm1, Mm2</t>
  </si>
  <si>
    <t>Suministro y colocación de muros de Bloques de 8" S.N.P. Ø3/8"0.40 V y 2Ø3/8" 0.60H MER</t>
  </si>
  <si>
    <t>M2</t>
  </si>
  <si>
    <t xml:space="preserve">Suministro y colocación de muros de bloques de 6" S.N.P. Ø3/8"0.80 </t>
  </si>
  <si>
    <t/>
  </si>
  <si>
    <t>5.-</t>
  </si>
  <si>
    <t>TERMINACION DE SUPERFICIES</t>
  </si>
  <si>
    <t xml:space="preserve">Fraguache en losa, vigas,  columnas, rampa y descanso de escalera </t>
  </si>
  <si>
    <t xml:space="preserve">Pañete en losa , vigas,  columnas, rampa y descanso de escalera </t>
  </si>
  <si>
    <t>Pañete en muros interiores</t>
  </si>
  <si>
    <t xml:space="preserve">Pañete en muros exteriores </t>
  </si>
  <si>
    <t>Cantos en general</t>
  </si>
  <si>
    <t>6.-</t>
  </si>
  <si>
    <t xml:space="preserve">TERMINACION DE PISOS </t>
  </si>
  <si>
    <t>Suministro y colocación de piso de granito fondo gris (0.30x0.30) mts.</t>
  </si>
  <si>
    <t>Suministro y colocación de zócalos de granito (0.30x0.10) mts.</t>
  </si>
  <si>
    <t>7.-</t>
  </si>
  <si>
    <t>VENTANAS</t>
  </si>
  <si>
    <t>Suministro e instalación de ventanas de celosía de aluminio (1.65x2.90) 7.00 ud  V1</t>
  </si>
  <si>
    <t>Suministro e instalación de ventanas de celosía de aluminio(0.65X1.74) 2.00 ud V2</t>
  </si>
  <si>
    <t>Suministro e instalación de ventanas de celosía de aluminio(1.65x1.45) 3.00 ud V3</t>
  </si>
  <si>
    <t>Suministro e instalación de ventanas de celosía de aluminio(1.65X2.90) 1.00 ud V5</t>
  </si>
  <si>
    <t>Suministro e instalación de ventanas de celosía de aluminio(0.40X2.90) 1.00 ud V6</t>
  </si>
  <si>
    <t>Suministro e instalación de ventanas de celosía de aluminio(0.60X0.60) 1.00 ud V7</t>
  </si>
  <si>
    <t>8.-</t>
  </si>
  <si>
    <t xml:space="preserve">PUERTAS </t>
  </si>
  <si>
    <t>Suministro e instalación Puerta de acceso a escalera 1er nivel, marco tubo 2x2 de hierro, travesano barra de 1/2'', paño fijo superior barra de 1/2'', 3 paños, 2 tipo libro y 1 fijo frente a deposito, (3.05x2.75), P1</t>
  </si>
  <si>
    <t xml:space="preserve">Suministro e instalación de puertas aulas con visor (2.10x1.00) y transon (0.65x1.00), P2 </t>
  </si>
  <si>
    <t xml:space="preserve">Suministro e instalación de puertas en baños (2.10x0.90) y transon (0.65x0.90), P3 </t>
  </si>
  <si>
    <t>Suministro e instalación de puerta de baño con barra  para minusválidos (2.10x1.00) y transon (0.65x1.00) P4</t>
  </si>
  <si>
    <t>Suministro e instalación de puertas baños en PVC (1.45x0.70), P5</t>
  </si>
  <si>
    <t>9.-</t>
  </si>
  <si>
    <t>REVESTIMIENTOS</t>
  </si>
  <si>
    <t xml:space="preserve">Suministro y colocación de cerámica en baños, (0.20x0.20)cms. </t>
  </si>
  <si>
    <t>10.-</t>
  </si>
  <si>
    <t>TERMINACION DE ESCALERA</t>
  </si>
  <si>
    <t>Suministro y colocación de escalones en granito fondo gris</t>
  </si>
  <si>
    <t>Suministro y colocación de zócalo  en escalones de  granito fondo gris</t>
  </si>
  <si>
    <t>Suministro y colocación de descanso de granito  fondo gris</t>
  </si>
  <si>
    <t xml:space="preserve">Suministro y colocación de zócalo en descanso de granito fondo gris </t>
  </si>
  <si>
    <t>11.-</t>
  </si>
  <si>
    <t>INSTALACIONES SANITARIAS</t>
  </si>
  <si>
    <t xml:space="preserve">Suministro  de inodoros de tanque </t>
  </si>
  <si>
    <t>Suministro  de lavamanos empotrado, incluye mezcladora</t>
  </si>
  <si>
    <t>Suministro  de lavamanos en pared, incluye mezcladora</t>
  </si>
  <si>
    <t>Suministro  de orinales completos</t>
  </si>
  <si>
    <t>Suministro  de accesorios</t>
  </si>
  <si>
    <t xml:space="preserve">Suministro  de barra para baños de discapacitados grande </t>
  </si>
  <si>
    <t>Suministro  de barra para baños de discapacitados pequeña</t>
  </si>
  <si>
    <t>Vertedero  en baños y en exterior , revestido  incluye llave y desagüe de piso</t>
  </si>
  <si>
    <t>Suministro de lavamanos exterior doble con dos llaves de chorro en granito y cerámica</t>
  </si>
  <si>
    <t>Suministro e instalación de tope de marmolite en baños</t>
  </si>
  <si>
    <t>p2</t>
  </si>
  <si>
    <t xml:space="preserve">Suministro e instalación de Desagüe de Pisos 2" </t>
  </si>
  <si>
    <r>
      <t xml:space="preserve">Suministro e instalación de Ventilación colgante </t>
    </r>
    <r>
      <rPr>
        <sz val="10"/>
        <color theme="1"/>
        <rFont val="Times New Roman"/>
        <family val="1"/>
      </rPr>
      <t>Ø2"</t>
    </r>
  </si>
  <si>
    <t>Suministro e instalación de Ventilación  Ø3"</t>
  </si>
  <si>
    <t>Suministro e instalación de Columna de agua fría de 1"</t>
  </si>
  <si>
    <t>Suministro e instalación de Columna de agua fría de 3/4"</t>
  </si>
  <si>
    <t>Suministro e instalación de Columna de agua fría de Ø1 1/2"</t>
  </si>
  <si>
    <t>Suministro e instalación de Válvula de paso Ø 3/4''</t>
  </si>
  <si>
    <t>Suministro e instalación de Válvula de paso Ø 1 1/2''</t>
  </si>
  <si>
    <t>Suministro e instalación de Válvula de paso Ø 2 1/2''</t>
  </si>
  <si>
    <t>Suministro e instalación Tubería agua Residuales Ø 3''</t>
  </si>
  <si>
    <t>Suministro e instalación Tubería agua Residuales Ø 4''</t>
  </si>
  <si>
    <t>Suministro e instalación Tubería agua Residuales Ø 6''</t>
  </si>
  <si>
    <t>Suministro e instalación Tubería agua Potable Ø 2 1/2''</t>
  </si>
  <si>
    <t>Suministro e instalación Tubería agua Potable Ø 2 ''</t>
  </si>
  <si>
    <t>Suministro e instalación Tubería agua Potable Ø 1 1/2''</t>
  </si>
  <si>
    <t>Suministro e instalación Tubería agua Potable Ø 1''</t>
  </si>
  <si>
    <t>Suministro e instalación Tubería agua Potable Ø  3/4''</t>
  </si>
  <si>
    <t>Suministro e instalación Tubería agua Potable Ø  1/2''</t>
  </si>
  <si>
    <t>b1-</t>
  </si>
  <si>
    <t xml:space="preserve">Caja de Inspección, (0.80x0.80x0.75) </t>
  </si>
  <si>
    <t>c1-</t>
  </si>
  <si>
    <t>Tuberías y piezas por aparato</t>
  </si>
  <si>
    <t>Mano de obra plomero</t>
  </si>
  <si>
    <t>12.-</t>
  </si>
  <si>
    <t xml:space="preserve">PINTURA </t>
  </si>
  <si>
    <t xml:space="preserve">Suministro y aplicación de pintura de base </t>
  </si>
  <si>
    <t>Suministro y aplicación de pintura acrílica en muros interiores</t>
  </si>
  <si>
    <t>Suministro y aplicación de pintura acrílica en muros exteriores</t>
  </si>
  <si>
    <t>Suministro y aplicación de pintura mantenimiento en muros interiores, h=1.50 mts.</t>
  </si>
  <si>
    <t>Suministro y aplicación de pintura mantenimiento en muros exteriores, h=1.50 mts.</t>
  </si>
  <si>
    <t>13.-</t>
  </si>
  <si>
    <t>VARIOS GENERALES</t>
  </si>
  <si>
    <t>Suministro e instalación de protectores  para ventanas en primer nivel en Ø 1/2''</t>
  </si>
  <si>
    <t>Suministro e instalación de plafón en baños, PVC 2x2</t>
  </si>
  <si>
    <t>Suministro y colocación de pasamanos  de escaleras en tubo de hierro negro de 2'' pintado de oxido rojo y esmalte blanco</t>
  </si>
  <si>
    <t>Suministro y colocación de Junta de expansión en marco de pandereta de pórticos</t>
  </si>
  <si>
    <t>SUB-TOTAL PRIMER NIVEL</t>
  </si>
  <si>
    <t>RD$</t>
  </si>
  <si>
    <t>B.-</t>
  </si>
  <si>
    <t>SEGUNDO NIVEL</t>
  </si>
  <si>
    <t xml:space="preserve">Columnas (C-3A), (0.25x0.45)+(0.20x0.20) mts., </t>
  </si>
  <si>
    <t xml:space="preserve">Viga V1X, (0.25x0.35) mts. </t>
  </si>
  <si>
    <t xml:space="preserve">Viga V3X, (0.25x0.35) mts. </t>
  </si>
  <si>
    <t xml:space="preserve">Viga V4X, (0.25x0.45) mts. </t>
  </si>
  <si>
    <t>Viga V1Y, (0.25x0.35) mts.</t>
  </si>
  <si>
    <t>Viga de amarre  VA, (0.15x0.20) mts. ( sobre muros pasamanos de pasillos de escaleras)</t>
  </si>
  <si>
    <t xml:space="preserve">Viga de amarre  VA1, (0.20x0.35) </t>
  </si>
  <si>
    <t>Viga de amarre  VA, (0.15x0.20) mts. Sobre muros marcos de pórticos</t>
  </si>
  <si>
    <t>r-</t>
  </si>
  <si>
    <t xml:space="preserve">Suministro y colocación de muros de bloques de 8" S.N.P. Ø3/8"0.20 V y 2 Ø3/8" 0.40H </t>
  </si>
  <si>
    <t>Goteros colgantes</t>
  </si>
  <si>
    <t xml:space="preserve">Suministro de inodoros de tanque </t>
  </si>
  <si>
    <t>Suministro de lavamanos empotrado, incluye mezcladora</t>
  </si>
  <si>
    <t>Suministro de orinales completo</t>
  </si>
  <si>
    <t>Vertedero  en baños , revestido  incluye llave y desagüe de piso</t>
  </si>
  <si>
    <t>Suministro e instalación de tope de marmolite  en baños</t>
  </si>
  <si>
    <t xml:space="preserve">Suministro e instalación de desagüe de Pisos 2" </t>
  </si>
  <si>
    <r>
      <t xml:space="preserve">Suministro e instalación de Ventilación </t>
    </r>
    <r>
      <rPr>
        <sz val="10"/>
        <color theme="1"/>
        <rFont val="Calibri"/>
        <family val="2"/>
      </rPr>
      <t>Ø</t>
    </r>
    <r>
      <rPr>
        <sz val="10"/>
        <color theme="1"/>
        <rFont val="Times New Roman"/>
        <family val="1"/>
      </rPr>
      <t>3"</t>
    </r>
  </si>
  <si>
    <t>Suministro e instalación de Columna de agua fría de Ø1"</t>
  </si>
  <si>
    <t>Suministro e instalación de Bajante de descarga  Ø 4''</t>
  </si>
  <si>
    <t>Suministro e instalación de  tinaco de 300 gls.</t>
  </si>
  <si>
    <t>Tubería y piezas por aparato</t>
  </si>
  <si>
    <t>p.a.</t>
  </si>
  <si>
    <t>Suministro y colocación de zócalos de granito fondo gris (0.30x0.10) mts.</t>
  </si>
  <si>
    <t>Suministro e instalación de ventanas de celosía de aluminio, (1.65x2.90), (9.00 uds.), V1</t>
  </si>
  <si>
    <t>Suministro e instalación de ventanas de celosía de aluminio, (0.65X1.74), (2.00 uds.), V2</t>
  </si>
  <si>
    <t xml:space="preserve">Suministro e instalación de puertas aulas con visor (2.10x1.00) y transon  (0.65x1.00), P2 </t>
  </si>
  <si>
    <t xml:space="preserve">Suministro e instalación de puertas en baños (2.10x0.90) y transon  (0.65x0.90), P3 </t>
  </si>
  <si>
    <t>REVESTIMIENTO</t>
  </si>
  <si>
    <t xml:space="preserve">Suministro y colocación de cerámica en baños, (0.20x0.20) m </t>
  </si>
  <si>
    <t xml:space="preserve">Suministro y colocación de escalones en granito fondo gris </t>
  </si>
  <si>
    <t xml:space="preserve">Suministro y colocación de descanso de granito fondo gris </t>
  </si>
  <si>
    <t>Suministro y colocación de zócalo en descanso de granito  fondo gris</t>
  </si>
  <si>
    <t>PASAMANO EN PASILLO</t>
  </si>
  <si>
    <t>TERMINACION DE TECHO</t>
  </si>
  <si>
    <t>Suministro y colocación de fino en techo plano</t>
  </si>
  <si>
    <t>Suministro y colocación de zabaleta en techo</t>
  </si>
  <si>
    <t>Suministro y colocación de impermeabilizante de techo, Lona Asfáltica granular de 4 mm</t>
  </si>
  <si>
    <t>Antepecho, h=1.00 mts</t>
  </si>
  <si>
    <t>14.-</t>
  </si>
  <si>
    <t>SUB-TOTAL SEGUNDO NIVEL</t>
  </si>
  <si>
    <t>CAJA DE ESCALERA</t>
  </si>
  <si>
    <t xml:space="preserve">REPLANTEO </t>
  </si>
  <si>
    <t xml:space="preserve">Replanteo del área </t>
  </si>
  <si>
    <t>HORMIGON ARMADO</t>
  </si>
  <si>
    <t>Columnas C-3  (0.25x0.45+0.20x0.20) mts.</t>
  </si>
  <si>
    <t>Columnas C-4  (0.25x0.60+0.30x0.15) mts.</t>
  </si>
  <si>
    <t>Viga VA1  (0.20x0.35)</t>
  </si>
  <si>
    <t>Viga V2-X (0.25x0.45)</t>
  </si>
  <si>
    <t>e-</t>
  </si>
  <si>
    <t>Viga V4-X (0.25x0.45)</t>
  </si>
  <si>
    <t>f-</t>
  </si>
  <si>
    <t>Bloques en Muros de 6"</t>
  </si>
  <si>
    <t>TERMINACION DE SUPERFICES</t>
  </si>
  <si>
    <t xml:space="preserve">Fraguache </t>
  </si>
  <si>
    <t>Pañete en muros exteriores</t>
  </si>
  <si>
    <t>Pañete en muros  interiores</t>
  </si>
  <si>
    <t xml:space="preserve">Cantos en General </t>
  </si>
  <si>
    <t>TERMINACION DE PISOS</t>
  </si>
  <si>
    <t xml:space="preserve">Suministro y colocación de fino de techo plano </t>
  </si>
  <si>
    <t>Suministro y colocación de zabaleta</t>
  </si>
  <si>
    <t>Antepecho, h=0.40 mts</t>
  </si>
  <si>
    <t>Bajante  pluvial de 3''</t>
  </si>
  <si>
    <t>Suministro y colocación de puerta lisa de color blanco en polimetal P7, (1.00x2.10) mts.</t>
  </si>
  <si>
    <t xml:space="preserve">VENTANAS </t>
  </si>
  <si>
    <t>Suministro e instalación de ventanas de celosía de aluminio, (1.65x2.90) 1.00 ud V5</t>
  </si>
  <si>
    <t xml:space="preserve">Suministro y colocación de pintura Base  </t>
  </si>
  <si>
    <t>Suministro y colocación de acrílica en  muros exteriores</t>
  </si>
  <si>
    <t xml:space="preserve">Suministro y colocación de acrílica  en  muros  interiores </t>
  </si>
  <si>
    <t>SUB-TOTAL  CAJA DE ESCALERA</t>
  </si>
  <si>
    <t xml:space="preserve">INSTALACION ELECTRICA </t>
  </si>
  <si>
    <t>a .-</t>
  </si>
  <si>
    <t>S/C de Salidas de iluminación en techo</t>
  </si>
  <si>
    <t>b .-</t>
  </si>
  <si>
    <t xml:space="preserve">S/C de Salidas de interruptores sencillos </t>
  </si>
  <si>
    <t>c .-</t>
  </si>
  <si>
    <t xml:space="preserve">S/C de Salidas de interruptores dobles </t>
  </si>
  <si>
    <t>d .-</t>
  </si>
  <si>
    <t>S/C de Salidas de interruptores tres vías</t>
  </si>
  <si>
    <t>e .-</t>
  </si>
  <si>
    <t>S/C de Salidas de tomacorrientes 110V doble aterrizado y polarizado</t>
  </si>
  <si>
    <t>f .-</t>
  </si>
  <si>
    <t>S/C de Salidas de datas</t>
  </si>
  <si>
    <t>g .-</t>
  </si>
  <si>
    <t>S/C de Salidas de teléfonos</t>
  </si>
  <si>
    <t>h .-</t>
  </si>
  <si>
    <t>S/C de Salida de timbre</t>
  </si>
  <si>
    <t>i .-</t>
  </si>
  <si>
    <t>S/C de Salida de campana de timbre</t>
  </si>
  <si>
    <t>j .-</t>
  </si>
  <si>
    <t>S/C de  Lámpara de Globo de 4" x 6"</t>
  </si>
  <si>
    <t>k .-</t>
  </si>
  <si>
    <t>S/C de Lámpara de pared tipo vandálica</t>
  </si>
  <si>
    <t>l .-</t>
  </si>
  <si>
    <t>S/C de Lámpara para el baño Down light 2xE-27-9"ø</t>
  </si>
  <si>
    <t>m .-</t>
  </si>
  <si>
    <t>S/C de Panel de distribución (PB1-ADM-1A- TLM-1224C ) de circuitos. Formado por: 17- Bkrs. 20A/1P, 2- Brks. 20A/2P</t>
  </si>
  <si>
    <t>n .-</t>
  </si>
  <si>
    <t>S/C de Alimentador  desde Sistema existente a panel (PB11-1N) compuesto por:  2C- thhn  No. 8 fases,1C-thhn   No. 10 neutro, 1C-thhn   No.10 tierra, Tubería PVC de  1"¢  (distancia asumida)</t>
  </si>
  <si>
    <t>pies</t>
  </si>
  <si>
    <t>ñ .-</t>
  </si>
  <si>
    <t>S/C de salida Registro Eléctrico.  8" x 8" x 6"  en tubería de 1" PVC srd-26</t>
  </si>
  <si>
    <t>SEGUNDO NIVEL:</t>
  </si>
  <si>
    <t xml:space="preserve">S/C de Salidas de tomacorrientes 110V doble aterrizado y polarizado </t>
  </si>
  <si>
    <t>S/C de Lámpara de Globo de 4" x 6"</t>
  </si>
  <si>
    <t>S/C de salida Registro eléctrico  8" x 8" x 6"  en tubería de 1" PVC srd-26</t>
  </si>
  <si>
    <t>S/C de salida Registro datas  8" x 8" x 6"  en tubería de 1" PVC srd-26</t>
  </si>
  <si>
    <t>CASETA DE BOMBA:</t>
  </si>
  <si>
    <t>S/C de Panel de distribución (PB1-ADM-1A- TLM-12-4C ) de circuitos. Formado por: 1- Bkrs. 40A/2P,  1- Bkrs. 20A/1P</t>
  </si>
  <si>
    <t>SUB -TOTAL INSTALACION ELECTRICA</t>
  </si>
  <si>
    <t>SUB-TOTAL CONSTRUCCION  MODULO NUEVO</t>
  </si>
  <si>
    <t>CASETA DE BOMBA</t>
  </si>
  <si>
    <t>Replanteo.</t>
  </si>
  <si>
    <t>MOVIMIENTO DE TIERRA</t>
  </si>
  <si>
    <t xml:space="preserve">Excavación zap. de Muros </t>
  </si>
  <si>
    <t xml:space="preserve">Relleno de reposición </t>
  </si>
  <si>
    <t>Bote de Material Sobrante (e=1.25)m</t>
  </si>
  <si>
    <t>Zapata Muro de 6"</t>
  </si>
  <si>
    <t xml:space="preserve">Vigas VA (0.15 x 0.40)m </t>
  </si>
  <si>
    <t>Losa inclinada e=0.12m</t>
  </si>
  <si>
    <t>Suministro y colocación de piso frotado con malla electrosoldada (e = 0.15)m</t>
  </si>
  <si>
    <t>MURO DE BLOQUES</t>
  </si>
  <si>
    <t xml:space="preserve">Suministro y colocación de muros de bloques de 0.15 m con  Ø 3/8" @ 0.60 m  y 1 Ø 3/8" C/0.60 m D.N.P. </t>
  </si>
  <si>
    <t xml:space="preserve">Suministro y colocación de muros de bloques de 0.15 m con  Ø 3/8" @ 0.60 m  y 1 Ø 3/8" C/0.60 m S.N.P. </t>
  </si>
  <si>
    <t>TERMINACION DE SUPERFICIE</t>
  </si>
  <si>
    <t xml:space="preserve">Suministro y colocación de pañete interior </t>
  </si>
  <si>
    <t xml:space="preserve">Suministro y colocación de pañete exterior </t>
  </si>
  <si>
    <t xml:space="preserve">Suministro y colocación de pañete liso en superficie de hormigón </t>
  </si>
  <si>
    <t>Suministro y colocación de fraguache</t>
  </si>
  <si>
    <t>Suministro y colocación de Cantos</t>
  </si>
  <si>
    <t>Suministro y colocación de fino en losa inclinada</t>
  </si>
  <si>
    <t>Impermeabilizante en techo inclinado ( sellador )</t>
  </si>
  <si>
    <r>
      <t xml:space="preserve">Suministro y colocación de puerta marco tubo 2''x2'' de hierro travesano, barra </t>
    </r>
    <r>
      <rPr>
        <sz val="10"/>
        <rFont val="Calibri"/>
        <family val="2"/>
      </rPr>
      <t>Ø</t>
    </r>
    <r>
      <rPr>
        <sz val="10"/>
        <rFont val="Times New Roman"/>
        <family val="1"/>
      </rPr>
      <t xml:space="preserve"> 1/2'', (1.85x0.70)</t>
    </r>
  </si>
  <si>
    <t>Suministro y colocación de tapa de cisterna</t>
  </si>
  <si>
    <t xml:space="preserve">Suministro de bomba de  1.5 HP  </t>
  </si>
  <si>
    <t>Suministro de tanque hidroneumático de 120 gl</t>
  </si>
  <si>
    <t>Tuberías y piezas</t>
  </si>
  <si>
    <t>Instalación de bomba y tanque</t>
  </si>
  <si>
    <t>SUB TOTAL  CASETA DE BOMBA</t>
  </si>
  <si>
    <t>REPARACIONES EN MODULOS EXISTENTES</t>
  </si>
  <si>
    <t>MODULO #1 AULA INICIAL</t>
  </si>
  <si>
    <t xml:space="preserve">Suministro y colocación de pintura acrílica interior en muros </t>
  </si>
  <si>
    <t xml:space="preserve">m2 </t>
  </si>
  <si>
    <t xml:space="preserve">Suministro y colocación de pintura acrílica exterior en muros </t>
  </si>
  <si>
    <t xml:space="preserve">Suministro y colocación de pintura acrílica interior en techo y vuelos </t>
  </si>
  <si>
    <t xml:space="preserve">Suministro y colocación de pintura en puertas (2.00mx2.15m) </t>
  </si>
  <si>
    <t xml:space="preserve">Suministro y colocación de pintura de mantenimiento en protectores de hierro (1.60mx1.10m) </t>
  </si>
  <si>
    <t xml:space="preserve">IMPERMEABILIZANTE DE TECHO </t>
  </si>
  <si>
    <t xml:space="preserve">Remoción de impermeabilizante de techo, Lona Asfáltica granular de 4 mm </t>
  </si>
  <si>
    <t>Bajada  de  Lona Asfáltica del techo</t>
  </si>
  <si>
    <t xml:space="preserve">Bote de impermeabilizante de techo, Lona Asfáltica granular de 4 mm </t>
  </si>
  <si>
    <t xml:space="preserve">Suministro y colocación de impermeabilizante de techo, Lona Asfáltica granular de 4 mm </t>
  </si>
  <si>
    <t xml:space="preserve">PISOS </t>
  </si>
  <si>
    <t xml:space="preserve">Pulido y brillado de pisos </t>
  </si>
  <si>
    <t xml:space="preserve">ACERA PERIMETRAL  ( A =1.00 ML ) </t>
  </si>
  <si>
    <t>Resane y terminación de acera perimetral en modulo (53.00x1.00) mts.</t>
  </si>
  <si>
    <t>Abrir hueco nueva puerta de entrada a despensa de cocina, (2.10x0.90) mts.</t>
  </si>
  <si>
    <t>Bote de escombros</t>
  </si>
  <si>
    <t>Pañete en hueco de puerta</t>
  </si>
  <si>
    <t>Cantos en hueco de puerta</t>
  </si>
  <si>
    <t xml:space="preserve">BAÑOS </t>
  </si>
  <si>
    <t xml:space="preserve">Muro para cierre de puerta principal de baños </t>
  </si>
  <si>
    <t xml:space="preserve">Pañete en muro para cierre de puerta principal de baños </t>
  </si>
  <si>
    <t xml:space="preserve">Abrir hueco para nueva puerta de acceso a baño </t>
  </si>
  <si>
    <t xml:space="preserve">Pañete para hueco nueva puerta de acceso a baño </t>
  </si>
  <si>
    <t>Suministro y colocación de puerta principal (0.85 x 2.10) Polimetal</t>
  </si>
  <si>
    <t xml:space="preserve">ud </t>
  </si>
  <si>
    <t xml:space="preserve">Revestimiento de cerámica en muros de los baños del modulo, (0.20X0.20)  </t>
  </si>
  <si>
    <t>SUB -TOTAL REPARACIONES MODULO #1 AULA INICIAL</t>
  </si>
  <si>
    <t xml:space="preserve">MODULO #2 </t>
  </si>
  <si>
    <t xml:space="preserve">Suministro y colocación de pintura interior en muros </t>
  </si>
  <si>
    <t xml:space="preserve">Suministro y colocación de pintura exterior en muros </t>
  </si>
  <si>
    <t xml:space="preserve">Suministro y colocación de pintura interior en techo y vuelos </t>
  </si>
  <si>
    <t xml:space="preserve">ACERA PERIMETRAL  ( A = 1.00 ML ) </t>
  </si>
  <si>
    <t>Resane y terminación de acera perimetral en modulo (67.00x1.00) mts.</t>
  </si>
  <si>
    <t xml:space="preserve">Suministro y colocación de pintura de aceite en puertas  de  ( 2.00mx2.15m) </t>
  </si>
  <si>
    <t>SUB -TOTAL REPARACIONES MODULO #2</t>
  </si>
  <si>
    <t>MODULO #3</t>
  </si>
  <si>
    <t>Suministro y colocación de pintura interior en techo</t>
  </si>
  <si>
    <t>Suministro y colocación de pintura en puertas  de (2.00x2.15) mts.</t>
  </si>
  <si>
    <t>Resane y terminación de acera perimetral en modulo (51.86x1.00) mts.</t>
  </si>
  <si>
    <t>CANCHA</t>
  </si>
  <si>
    <t xml:space="preserve">Remoción de piso de cancha </t>
  </si>
  <si>
    <t xml:space="preserve">Suministro y vaciado de piso de cancha en hormigón con malla electrosoldada D2.7 x D2.7 x 150 x 150, e=0.10 </t>
  </si>
  <si>
    <t xml:space="preserve">Terminación de superficies de bordillo </t>
  </si>
  <si>
    <t>Resane  con goma en pedestales (Columnas)</t>
  </si>
  <si>
    <t xml:space="preserve">Pintura acrílica en  Columnas </t>
  </si>
  <si>
    <t xml:space="preserve">Remoción de tableros existentes </t>
  </si>
  <si>
    <t>Suministro e instalación de tableros en cancha con malla de bolleyball</t>
  </si>
  <si>
    <t xml:space="preserve">Suministro y aplicación de señalización en cancha </t>
  </si>
  <si>
    <t xml:space="preserve">COCINA </t>
  </si>
  <si>
    <t xml:space="preserve">Suministro e instalación de ventanas de aluminio AA de (1.92m x 1.02m) </t>
  </si>
  <si>
    <t xml:space="preserve">Suministro e instalación de ventanas de aluminio AA  de (2.03m x 1.02m) </t>
  </si>
  <si>
    <t xml:space="preserve">Suministro e instalación de ventanas de aluminio AA  de (1.44m x 1.02m) </t>
  </si>
  <si>
    <t xml:space="preserve">Suministro e instalación de gabinete de pared en pino tratado americano L= 3.13m </t>
  </si>
  <si>
    <t>pl</t>
  </si>
  <si>
    <t xml:space="preserve">Suministro e instalación de gabinete de piso en pino tratado americano L= 4.83 m </t>
  </si>
  <si>
    <t xml:space="preserve">Revestimiento de tope de cocina en cerámica 0.20X0.20 mts. </t>
  </si>
  <si>
    <t>Suministro y colocación de pintura acrílica  en muros interiores</t>
  </si>
  <si>
    <t>Suministro y colocación de pintura  acrílica  en muros  exteriores</t>
  </si>
  <si>
    <t>Suministro y colocación de pintura acrílica  en techo</t>
  </si>
  <si>
    <t>Suministro y colocación de pintura mantenimiento en puertas (2.00x2.15) mts.</t>
  </si>
  <si>
    <t>Suministro y colocación de pintura de mantenimiento en protectores de hierro en ventana de cocina (1.48mx0.60m)</t>
  </si>
  <si>
    <t>Apertura de hueco para ventana de cocina  (0.60x0.80) mts.</t>
  </si>
  <si>
    <t>Pañete para  hueco ventana de cocina  (0.60x0.80) mts.</t>
  </si>
  <si>
    <t>Canto para  hueco ventana de cocina  (0.60x0.80) mts.</t>
  </si>
  <si>
    <t>Resane y terminación de acera perimetral  (51.86x1.00) mts.</t>
  </si>
  <si>
    <t>BAÑOS EN AREA EXTERIOR</t>
  </si>
  <si>
    <t>Desmonte de inodoros</t>
  </si>
  <si>
    <t>Desmonte de lavamanos</t>
  </si>
  <si>
    <t>Desmonte de puerta de tola</t>
  </si>
  <si>
    <t>Desmonte de ventanas (0.60x0.60) mts.</t>
  </si>
  <si>
    <t>Demolición de techo de hormigón armado</t>
  </si>
  <si>
    <t>Demolición de muro de block de 6''</t>
  </si>
  <si>
    <t>Demolición de piso pulido</t>
  </si>
  <si>
    <t>Demolición de acera perimetral en área de baño</t>
  </si>
  <si>
    <t xml:space="preserve">Construcción de acera frontal (66.70x2.80) mts. </t>
  </si>
  <si>
    <t>REPARACION DE MALLA CICLONICA EXISTENTE Y CONSTRUCCION MUROS DE  BLOQUES DE 6'' PARA INSTALAR LA MISMA</t>
  </si>
  <si>
    <t>Desmonte de malla ciclónica existente de 6 pies</t>
  </si>
  <si>
    <t>Demolición de muros de block de 6'' SNP</t>
  </si>
  <si>
    <t>Demolición de muros de block de 6'' BNP</t>
  </si>
  <si>
    <t>Desmonte de portón de entrada</t>
  </si>
  <si>
    <t>Montura de malla ciclónica existente de 6 pies</t>
  </si>
  <si>
    <t>Pintura de malla ciclónica existente de 6 pies</t>
  </si>
  <si>
    <t>Suministro e instalación de portón de entrada</t>
  </si>
  <si>
    <t>Verja de muro de bloques</t>
  </si>
  <si>
    <t>i1.-</t>
  </si>
  <si>
    <t>i2.-</t>
  </si>
  <si>
    <t xml:space="preserve">Excavación </t>
  </si>
  <si>
    <t>i3.-</t>
  </si>
  <si>
    <t>Bote de materiales</t>
  </si>
  <si>
    <t>i4.-</t>
  </si>
  <si>
    <t>i5.-</t>
  </si>
  <si>
    <t>Zapata de Muro de block de 6''</t>
  </si>
  <si>
    <t>i6.-</t>
  </si>
  <si>
    <t xml:space="preserve">Muro de bloques de 6" D.N.P. con 3/8" a 0.80 m </t>
  </si>
  <si>
    <t>i7.-</t>
  </si>
  <si>
    <t xml:space="preserve">Muro de bloques de 6" S.N.P. con 3/8" a 0.80 m </t>
  </si>
  <si>
    <t>i8.-</t>
  </si>
  <si>
    <t>Violinado ( ambas caras )</t>
  </si>
  <si>
    <t>i9.-</t>
  </si>
  <si>
    <t>Zabaleta</t>
  </si>
  <si>
    <t>i10.-</t>
  </si>
  <si>
    <t>Pintura  acrílica en muros exteriores</t>
  </si>
  <si>
    <t>SUB -TOTAL REPARACIONES MODULO #3</t>
  </si>
  <si>
    <t xml:space="preserve">SUB-TOTAL  REPARACIONES  </t>
  </si>
  <si>
    <t xml:space="preserve">RESUMEN </t>
  </si>
  <si>
    <t>SUB -TOTAL  CONSTRUCCION MODULO NUEVO</t>
  </si>
  <si>
    <t xml:space="preserve">SUB -TOTAL  CASETA DE BOMBA PARA CISTERNA </t>
  </si>
  <si>
    <t>SUB -TOTAL REPARACIONES MODULOS EXISTENTES</t>
  </si>
  <si>
    <t xml:space="preserve">SUB-TOTAL </t>
  </si>
  <si>
    <t>LIMPIEZA FINAL</t>
  </si>
  <si>
    <t>a-</t>
  </si>
  <si>
    <t>Limpieza continua y  final</t>
  </si>
  <si>
    <t>SUB TOTAL  LIMPIEZA FINAL</t>
  </si>
  <si>
    <t>SUB-TOTAL GENERAL</t>
  </si>
  <si>
    <t>GASTOS  INDIRECTOS</t>
  </si>
  <si>
    <t>DIRECCIÓN  TÉCNICA</t>
  </si>
  <si>
    <t>INSPECCIÓN  Y SUPERVISIÓN  DE  OBRAS</t>
  </si>
  <si>
    <t>IMPREVISTOS</t>
  </si>
  <si>
    <t xml:space="preserve">SEGUROS Y FIANZAS </t>
  </si>
  <si>
    <t>GASTOS ADMINISTRATIVOS</t>
  </si>
  <si>
    <t xml:space="preserve">TRANSPORTE </t>
  </si>
  <si>
    <t>LEY -686  (Ley de Pensiones y Jubilaciones a los Trabajadores Sindicalizados del área de la construcción y todas sus ramas afines)</t>
  </si>
  <si>
    <t xml:space="preserve">CODIA </t>
  </si>
  <si>
    <t>ITBIS ( 18%  de la Dirección Técnica)</t>
  </si>
  <si>
    <t>LEVANTAMIENTO TOPOGRAFICO</t>
  </si>
  <si>
    <t>PA</t>
  </si>
  <si>
    <t>ESTUDIO DE SUELO</t>
  </si>
  <si>
    <t>INSPECCION   DE   CALIDAD   DE   LOS   MATERIALES    ( ROTURA DE PROBETA )</t>
  </si>
  <si>
    <t>SUB-TOTAL GASTOS  INDIRECTOS</t>
  </si>
  <si>
    <t xml:space="preserve">TOTAL GENERAL </t>
  </si>
  <si>
    <t>a)</t>
  </si>
  <si>
    <t xml:space="preserve">Presupuesto preparado de acuerdo al volante   No.437-18    d/f  27 / 04 / 2018  de la Dirección General de Edificaciones  del  MOPC </t>
  </si>
  <si>
    <t>b)</t>
  </si>
  <si>
    <t>Los volúmenes de este presupuesto serán pagados de acuerdo a levantamiento en obra y a las cubicaciones realizadas por la Supervisión y aprobada  por  MOPC.</t>
  </si>
  <si>
    <t>c)</t>
  </si>
  <si>
    <t>Los planos pueden variar en obra previa verificación y autorización de la supervisión .-</t>
  </si>
  <si>
    <t>d)</t>
  </si>
  <si>
    <t>Los precios alzados (P.A.)  y todos los precios serán pagados en las cubicaciones mediante desglose de partidas previa autorización del MOPC .-</t>
  </si>
  <si>
    <t>e)</t>
  </si>
  <si>
    <t xml:space="preserve"> La partida de Inspección y  Supervisión de Obras  pertenece  al  MOPC.-</t>
  </si>
  <si>
    <t>f)</t>
  </si>
  <si>
    <t xml:space="preserve"> La partida de Imprevistos  solo podrá ser utilizada previa autorización  del  MOPC.-</t>
  </si>
  <si>
    <t>Santo Domingo, D. N.</t>
  </si>
  <si>
    <t>25  de  Mayo   del  2018</t>
  </si>
  <si>
    <t>ml/va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</si>
</sst>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 * #,##0.00_ ;_ * \-#,##0.00_ ;_ * &quot;-&quot;??_ ;_ @_ "/>
    <numFmt numFmtId="167" formatCode="[$$-409]#,##0.00"/>
    <numFmt numFmtId="168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3" fillId="0" borderId="0" applyFont="0" applyFill="0" applyBorder="0" applyAlignment="0" applyProtection="0"/>
    <xf numFmtId="4" fontId="5" fillId="0" borderId="0" applyNumberFormat="0"/>
    <xf numFmtId="0" fontId="3" fillId="0" borderId="0"/>
    <xf numFmtId="165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4" fontId="5" fillId="0" borderId="0" applyNumberFormat="0"/>
    <xf numFmtId="167" fontId="4" fillId="0" borderId="0"/>
    <xf numFmtId="0" fontId="5" fillId="0" borderId="0"/>
    <xf numFmtId="41" fontId="5" fillId="0" borderId="0" applyFont="0" applyFill="0" applyBorder="0" applyAlignment="0" applyProtection="0"/>
  </cellStyleXfs>
  <cellXfs count="293">
    <xf numFmtId="0" fontId="0" fillId="0" borderId="0" xfId="0"/>
    <xf numFmtId="4" fontId="2" fillId="0" borderId="0" xfId="0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2" fillId="0" borderId="0" xfId="2" applyNumberFormat="1" applyFont="1" applyFill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2" fontId="2" fillId="0" borderId="0" xfId="0" applyNumberFormat="1" applyFont="1" applyFill="1" applyBorder="1" applyAlignment="1"/>
    <xf numFmtId="4" fontId="5" fillId="0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right" vertical="center"/>
    </xf>
    <xf numFmtId="4" fontId="5" fillId="0" borderId="0" xfId="2" applyNumberFormat="1" applyFont="1" applyFill="1" applyAlignment="1">
      <alignment horizontal="right"/>
    </xf>
    <xf numFmtId="49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wrapText="1"/>
    </xf>
    <xf numFmtId="4" fontId="5" fillId="0" borderId="0" xfId="2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1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4" fontId="2" fillId="0" borderId="2" xfId="4" applyNumberFormat="1" applyFont="1" applyFill="1" applyBorder="1" applyAlignment="1">
      <alignment horizontal="center" vertical="center"/>
    </xf>
    <xf numFmtId="4" fontId="2" fillId="0" borderId="2" xfId="3" applyNumberFormat="1" applyFont="1" applyFill="1" applyBorder="1" applyAlignment="1">
      <alignment horizontal="center" vertical="center"/>
    </xf>
    <xf numFmtId="4" fontId="2" fillId="0" borderId="2" xfId="5" applyNumberFormat="1" applyFont="1" applyFill="1" applyBorder="1" applyAlignment="1">
      <alignment horizontal="center" vertical="center"/>
    </xf>
    <xf numFmtId="4" fontId="2" fillId="0" borderId="3" xfId="2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6" applyNumberFormat="1" applyFont="1" applyFill="1" applyAlignment="1">
      <alignment horizontal="right" vertical="center"/>
    </xf>
    <xf numFmtId="0" fontId="5" fillId="0" borderId="0" xfId="6" applyFont="1" applyFill="1" applyAlignment="1">
      <alignment wrapText="1"/>
    </xf>
    <xf numFmtId="4" fontId="5" fillId="0" borderId="0" xfId="7" applyNumberFormat="1" applyFont="1" applyFill="1" applyAlignment="1">
      <alignment horizontal="right"/>
    </xf>
    <xf numFmtId="43" fontId="5" fillId="0" borderId="0" xfId="7" applyFont="1" applyFill="1" applyAlignment="1">
      <alignment horizontal="center"/>
    </xf>
    <xf numFmtId="43" fontId="2" fillId="0" borderId="0" xfId="7" applyFont="1" applyFill="1" applyAlignment="1">
      <alignment horizontal="right"/>
    </xf>
    <xf numFmtId="4" fontId="5" fillId="0" borderId="0" xfId="6" applyNumberFormat="1" applyFont="1" applyFill="1" applyBorder="1" applyAlignment="1">
      <alignment horizontal="left" vertical="center"/>
    </xf>
    <xf numFmtId="0" fontId="5" fillId="0" borderId="0" xfId="6" applyFont="1" applyFill="1"/>
    <xf numFmtId="0" fontId="2" fillId="0" borderId="0" xfId="6" applyFont="1" applyFill="1" applyAlignment="1">
      <alignment vertical="center" wrapText="1"/>
    </xf>
    <xf numFmtId="1" fontId="2" fillId="0" borderId="0" xfId="6" applyNumberFormat="1" applyFont="1" applyFill="1" applyAlignment="1">
      <alignment horizontal="right" vertical="center"/>
    </xf>
    <xf numFmtId="4" fontId="2" fillId="0" borderId="0" xfId="6" applyNumberFormat="1" applyFont="1" applyFill="1" applyAlignment="1">
      <alignment horizontal="right"/>
    </xf>
    <xf numFmtId="4" fontId="2" fillId="0" borderId="0" xfId="7" applyNumberFormat="1" applyFont="1" applyFill="1" applyAlignment="1">
      <alignment horizontal="right"/>
    </xf>
    <xf numFmtId="49" fontId="2" fillId="0" borderId="0" xfId="6" applyNumberFormat="1" applyFont="1" applyFill="1" applyAlignment="1">
      <alignment horizontal="right" vertical="center"/>
    </xf>
    <xf numFmtId="0" fontId="2" fillId="0" borderId="0" xfId="6" applyFont="1" applyFill="1" applyAlignment="1">
      <alignment horizontal="left" wrapText="1"/>
    </xf>
    <xf numFmtId="0" fontId="2" fillId="0" borderId="0" xfId="6" applyFont="1" applyFill="1" applyAlignment="1">
      <alignment horizontal="left"/>
    </xf>
    <xf numFmtId="0" fontId="2" fillId="0" borderId="0" xfId="6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right"/>
    </xf>
    <xf numFmtId="49" fontId="5" fillId="0" borderId="0" xfId="6" applyNumberFormat="1" applyFont="1" applyFill="1" applyAlignment="1">
      <alignment horizontal="center" vertical="center"/>
    </xf>
    <xf numFmtId="4" fontId="6" fillId="0" borderId="0" xfId="7" applyNumberFormat="1" applyFont="1" applyFill="1" applyAlignment="1">
      <alignment horizontal="right"/>
    </xf>
    <xf numFmtId="4" fontId="5" fillId="0" borderId="0" xfId="0" applyNumberFormat="1" applyFont="1" applyFill="1" applyAlignment="1"/>
    <xf numFmtId="49" fontId="2" fillId="0" borderId="0" xfId="8" applyNumberFormat="1" applyFont="1" applyFill="1" applyBorder="1" applyAlignment="1">
      <alignment vertical="center" wrapText="1"/>
    </xf>
    <xf numFmtId="4" fontId="5" fillId="0" borderId="0" xfId="8" applyNumberFormat="1" applyFont="1" applyFill="1" applyBorder="1" applyAlignment="1">
      <alignment horizontal="right"/>
    </xf>
    <xf numFmtId="4" fontId="5" fillId="0" borderId="0" xfId="8" applyNumberFormat="1" applyFont="1" applyFill="1" applyBorder="1" applyAlignment="1">
      <alignment horizontal="center"/>
    </xf>
    <xf numFmtId="49" fontId="6" fillId="0" borderId="0" xfId="8" applyNumberFormat="1" applyFont="1" applyFill="1" applyBorder="1" applyAlignment="1">
      <alignment vertical="center" wrapText="1"/>
    </xf>
    <xf numFmtId="4" fontId="6" fillId="0" borderId="0" xfId="8" applyNumberFormat="1" applyFont="1" applyFill="1" applyBorder="1" applyAlignment="1">
      <alignment horizontal="right"/>
    </xf>
    <xf numFmtId="4" fontId="6" fillId="0" borderId="0" xfId="8" applyNumberFormat="1" applyFont="1" applyFill="1" applyBorder="1" applyAlignment="1">
      <alignment horizontal="center"/>
    </xf>
    <xf numFmtId="0" fontId="6" fillId="0" borderId="0" xfId="0" applyFont="1" applyFill="1" applyAlignment="1"/>
    <xf numFmtId="4" fontId="5" fillId="0" borderId="0" xfId="0" applyNumberFormat="1" applyFont="1" applyFill="1"/>
    <xf numFmtId="3" fontId="5" fillId="0" borderId="0" xfId="0" applyNumberFormat="1" applyFont="1" applyFill="1"/>
    <xf numFmtId="4" fontId="7" fillId="0" borderId="0" xfId="7" applyNumberFormat="1" applyFont="1" applyFill="1" applyAlignment="1">
      <alignment horizontal="right"/>
    </xf>
    <xf numFmtId="49" fontId="6" fillId="0" borderId="0" xfId="8" applyNumberFormat="1" applyFont="1" applyFill="1" applyBorder="1" applyAlignment="1">
      <alignment vertical="center"/>
    </xf>
    <xf numFmtId="49" fontId="6" fillId="0" borderId="0" xfId="8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/>
    </xf>
    <xf numFmtId="49" fontId="5" fillId="0" borderId="0" xfId="8" applyNumberFormat="1" applyFont="1" applyFill="1" applyBorder="1" applyAlignment="1">
      <alignment vertical="center" wrapText="1"/>
    </xf>
    <xf numFmtId="49" fontId="5" fillId="0" borderId="0" xfId="8" applyNumberFormat="1" applyFont="1" applyFill="1" applyBorder="1" applyAlignment="1">
      <alignment horizontal="right" vertical="center"/>
    </xf>
    <xf numFmtId="49" fontId="5" fillId="0" borderId="0" xfId="8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4" fontId="2" fillId="0" borderId="0" xfId="8" applyNumberFormat="1" applyFont="1" applyFill="1" applyBorder="1" applyAlignment="1"/>
    <xf numFmtId="4" fontId="2" fillId="0" borderId="0" xfId="2" applyNumberFormat="1" applyFont="1" applyFill="1" applyAlignment="1"/>
    <xf numFmtId="49" fontId="5" fillId="0" borderId="0" xfId="8" applyNumberFormat="1" applyFont="1" applyFill="1" applyBorder="1" applyAlignment="1">
      <alignment horizontal="center" vertical="center"/>
    </xf>
    <xf numFmtId="4" fontId="5" fillId="0" borderId="0" xfId="8" applyNumberFormat="1" applyFont="1" applyFill="1" applyBorder="1" applyAlignment="1"/>
    <xf numFmtId="0" fontId="5" fillId="0" borderId="0" xfId="8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8" applyFont="1" applyFill="1" applyBorder="1" applyAlignment="1">
      <alignment vertical="center" wrapText="1"/>
    </xf>
    <xf numFmtId="4" fontId="8" fillId="0" borderId="0" xfId="8" applyNumberFormat="1" applyFont="1" applyFill="1" applyBorder="1" applyAlignment="1">
      <alignment horizontal="center"/>
    </xf>
    <xf numFmtId="0" fontId="2" fillId="0" borderId="0" xfId="9" applyFont="1" applyFill="1" applyAlignment="1">
      <alignment vertical="center" wrapText="1"/>
    </xf>
    <xf numFmtId="4" fontId="5" fillId="0" borderId="0" xfId="10" applyNumberFormat="1" applyFont="1" applyFill="1" applyAlignment="1">
      <alignment horizontal="right"/>
    </xf>
    <xf numFmtId="4" fontId="5" fillId="0" borderId="0" xfId="9" applyNumberFormat="1" applyFont="1" applyFill="1" applyAlignment="1">
      <alignment horizontal="center"/>
    </xf>
    <xf numFmtId="4" fontId="2" fillId="0" borderId="0" xfId="10" applyNumberFormat="1" applyFont="1" applyFill="1" applyAlignment="1"/>
    <xf numFmtId="49" fontId="5" fillId="0" borderId="0" xfId="9" applyNumberFormat="1" applyFont="1" applyFill="1" applyAlignment="1">
      <alignment vertical="center" wrapText="1"/>
    </xf>
    <xf numFmtId="0" fontId="5" fillId="0" borderId="0" xfId="9" applyFont="1" applyFill="1" applyAlignment="1">
      <alignment vertical="center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43" fontId="6" fillId="0" borderId="0" xfId="7" applyFont="1" applyFill="1" applyAlignment="1">
      <alignment horizontal="center"/>
    </xf>
    <xf numFmtId="4" fontId="9" fillId="0" borderId="0" xfId="8" applyNumberFormat="1" applyFont="1" applyFill="1" applyBorder="1" applyAlignment="1"/>
    <xf numFmtId="43" fontId="5" fillId="0" borderId="0" xfId="7" applyFont="1" applyFill="1"/>
    <xf numFmtId="0" fontId="5" fillId="0" borderId="0" xfId="8" applyFont="1" applyFill="1" applyBorder="1" applyAlignment="1">
      <alignment vertical="center" wrapText="1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49" fontId="5" fillId="0" borderId="0" xfId="8" applyNumberFormat="1" applyFont="1" applyFill="1" applyBorder="1" applyAlignment="1">
      <alignment wrapText="1"/>
    </xf>
    <xf numFmtId="0" fontId="2" fillId="0" borderId="0" xfId="6" applyFont="1" applyFill="1" applyAlignment="1">
      <alignment horizontal="right" wrapText="1"/>
    </xf>
    <xf numFmtId="0" fontId="2" fillId="0" borderId="0" xfId="6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164" fontId="5" fillId="0" borderId="0" xfId="0" applyNumberFormat="1" applyFont="1" applyFill="1"/>
    <xf numFmtId="1" fontId="10" fillId="0" borderId="0" xfId="8" applyNumberFormat="1" applyFont="1" applyFill="1" applyBorder="1" applyAlignment="1">
      <alignment horizontal="center" vertical="center"/>
    </xf>
    <xf numFmtId="49" fontId="10" fillId="0" borderId="0" xfId="8" applyNumberFormat="1" applyFont="1" applyFill="1" applyBorder="1" applyAlignment="1">
      <alignment vertical="center" wrapText="1"/>
    </xf>
    <xf numFmtId="4" fontId="10" fillId="0" borderId="0" xfId="8" applyNumberFormat="1" applyFont="1" applyFill="1" applyBorder="1" applyAlignment="1">
      <alignment horizontal="right"/>
    </xf>
    <xf numFmtId="4" fontId="10" fillId="0" borderId="0" xfId="8" applyNumberFormat="1" applyFont="1" applyFill="1" applyBorder="1" applyAlignment="1">
      <alignment horizontal="center"/>
    </xf>
    <xf numFmtId="4" fontId="10" fillId="0" borderId="0" xfId="7" applyNumberFormat="1" applyFont="1" applyFill="1" applyAlignment="1">
      <alignment horizontal="right"/>
    </xf>
    <xf numFmtId="2" fontId="5" fillId="0" borderId="0" xfId="0" applyNumberFormat="1" applyFont="1" applyFill="1" applyAlignment="1"/>
    <xf numFmtId="0" fontId="6" fillId="0" borderId="0" xfId="0" applyFont="1" applyFill="1" applyAlignment="1">
      <alignment horizontal="left" wrapText="1"/>
    </xf>
    <xf numFmtId="49" fontId="8" fillId="0" borderId="0" xfId="8" applyNumberFormat="1" applyFont="1" applyFill="1" applyBorder="1" applyAlignment="1">
      <alignment horizontal="right" vertical="center"/>
    </xf>
    <xf numFmtId="4" fontId="8" fillId="0" borderId="0" xfId="8" applyNumberFormat="1" applyFont="1" applyFill="1" applyBorder="1" applyAlignment="1">
      <alignment horizontal="right"/>
    </xf>
    <xf numFmtId="4" fontId="8" fillId="0" borderId="0" xfId="7" applyNumberFormat="1" applyFont="1" applyFill="1" applyAlignment="1">
      <alignment horizontal="right"/>
    </xf>
    <xf numFmtId="2" fontId="5" fillId="0" borderId="0" xfId="9" applyNumberFormat="1" applyFont="1" applyFill="1" applyAlignment="1">
      <alignment vertical="center"/>
    </xf>
    <xf numFmtId="49" fontId="5" fillId="0" borderId="0" xfId="9" applyNumberFormat="1" applyFont="1" applyFill="1" applyAlignment="1">
      <alignment vertical="center"/>
    </xf>
    <xf numFmtId="0" fontId="5" fillId="0" borderId="0" xfId="9" applyFont="1" applyFill="1" applyAlignment="1">
      <alignment vertical="center"/>
    </xf>
    <xf numFmtId="49" fontId="7" fillId="0" borderId="0" xfId="9" applyNumberFormat="1" applyFont="1" applyFill="1" applyAlignment="1">
      <alignment vertical="center" wrapText="1"/>
    </xf>
    <xf numFmtId="4" fontId="6" fillId="0" borderId="0" xfId="10" applyNumberFormat="1" applyFont="1" applyFill="1" applyAlignment="1">
      <alignment horizontal="right"/>
    </xf>
    <xf numFmtId="4" fontId="6" fillId="0" borderId="0" xfId="9" applyNumberFormat="1" applyFont="1" applyFill="1" applyAlignment="1">
      <alignment horizontal="center"/>
    </xf>
    <xf numFmtId="4" fontId="7" fillId="0" borderId="0" xfId="10" applyNumberFormat="1" applyFont="1" applyFill="1" applyAlignment="1"/>
    <xf numFmtId="2" fontId="12" fillId="0" borderId="0" xfId="8" applyNumberFormat="1" applyFont="1" applyAlignment="1">
      <alignment vertical="center"/>
    </xf>
    <xf numFmtId="0" fontId="12" fillId="0" borderId="0" xfId="8" applyFont="1" applyAlignment="1">
      <alignment vertical="center"/>
    </xf>
    <xf numFmtId="4" fontId="5" fillId="0" borderId="0" xfId="11" applyFont="1" applyAlignment="1">
      <alignment vertical="center"/>
    </xf>
    <xf numFmtId="49" fontId="6" fillId="0" borderId="0" xfId="9" applyNumberFormat="1" applyFont="1" applyFill="1" applyAlignment="1">
      <alignment vertical="center" wrapText="1"/>
    </xf>
    <xf numFmtId="49" fontId="2" fillId="0" borderId="0" xfId="8" applyNumberFormat="1" applyFont="1" applyFill="1" applyBorder="1" applyAlignment="1">
      <alignment horizontal="right" vertical="center"/>
    </xf>
    <xf numFmtId="49" fontId="2" fillId="0" borderId="0" xfId="9" applyNumberFormat="1" applyFont="1" applyFill="1" applyAlignment="1">
      <alignment vertical="center" wrapText="1"/>
    </xf>
    <xf numFmtId="0" fontId="5" fillId="0" borderId="0" xfId="9" applyFont="1" applyFill="1" applyAlignment="1"/>
    <xf numFmtId="4" fontId="6" fillId="0" borderId="0" xfId="9" applyNumberFormat="1" applyFont="1" applyFill="1" applyAlignment="1"/>
    <xf numFmtId="0" fontId="2" fillId="0" borderId="0" xfId="9" applyFont="1" applyFill="1" applyAlignment="1">
      <alignment horizontal="center" vertical="center"/>
    </xf>
    <xf numFmtId="4" fontId="2" fillId="0" borderId="0" xfId="9" applyNumberFormat="1" applyFont="1" applyFill="1" applyAlignment="1">
      <alignment vertical="center" wrapText="1"/>
    </xf>
    <xf numFmtId="4" fontId="2" fillId="0" borderId="0" xfId="9" applyNumberFormat="1" applyFont="1" applyFill="1" applyAlignment="1">
      <alignment wrapText="1"/>
    </xf>
    <xf numFmtId="4" fontId="2" fillId="0" borderId="0" xfId="9" applyNumberFormat="1" applyFont="1" applyFill="1" applyAlignment="1">
      <alignment horizontal="center" wrapText="1"/>
    </xf>
    <xf numFmtId="4" fontId="2" fillId="0" borderId="0" xfId="9" applyNumberFormat="1" applyFont="1" applyFill="1" applyAlignment="1">
      <alignment horizontal="right" wrapText="1"/>
    </xf>
    <xf numFmtId="49" fontId="5" fillId="0" borderId="0" xfId="9" applyNumberFormat="1" applyFont="1" applyFill="1" applyAlignment="1">
      <alignment horizontal="center" vertical="center"/>
    </xf>
    <xf numFmtId="49" fontId="2" fillId="0" borderId="0" xfId="9" applyNumberFormat="1" applyFont="1" applyFill="1" applyAlignment="1">
      <alignment vertical="center"/>
    </xf>
    <xf numFmtId="4" fontId="5" fillId="0" borderId="0" xfId="9" applyNumberFormat="1" applyFont="1" applyFill="1" applyAlignment="1"/>
    <xf numFmtId="0" fontId="2" fillId="0" borderId="0" xfId="9" applyFont="1" applyFill="1" applyAlignment="1">
      <alignment vertical="center"/>
    </xf>
    <xf numFmtId="4" fontId="5" fillId="0" borderId="0" xfId="10" applyNumberFormat="1" applyFont="1" applyFill="1" applyAlignment="1"/>
    <xf numFmtId="0" fontId="5" fillId="0" borderId="0" xfId="9" applyFont="1" applyFill="1" applyAlignment="1">
      <alignment horizontal="left" vertical="center"/>
    </xf>
    <xf numFmtId="0" fontId="5" fillId="0" borderId="0" xfId="9" applyFont="1" applyFill="1" applyAlignment="1">
      <alignment horizontal="left" vertical="center" wrapText="1"/>
    </xf>
    <xf numFmtId="4" fontId="5" fillId="0" borderId="0" xfId="9" applyNumberFormat="1" applyFont="1" applyFill="1" applyAlignment="1">
      <alignment horizontal="right"/>
    </xf>
    <xf numFmtId="0" fontId="13" fillId="0" borderId="0" xfId="0" applyFont="1" applyAlignment="1">
      <alignment vertical="center"/>
    </xf>
    <xf numFmtId="49" fontId="6" fillId="0" borderId="0" xfId="8" applyNumberFormat="1" applyFont="1" applyFill="1" applyBorder="1" applyAlignment="1">
      <alignment horizontal="right" vertical="center"/>
    </xf>
    <xf numFmtId="49" fontId="6" fillId="0" borderId="0" xfId="6" applyNumberFormat="1" applyFont="1" applyFill="1" applyAlignment="1">
      <alignment horizontal="right" vertical="center"/>
    </xf>
    <xf numFmtId="4" fontId="2" fillId="0" borderId="0" xfId="9" applyNumberFormat="1" applyFont="1" applyFill="1" applyAlignment="1"/>
    <xf numFmtId="4" fontId="6" fillId="0" borderId="0" xfId="10" applyNumberFormat="1" applyFont="1" applyFill="1" applyAlignment="1"/>
    <xf numFmtId="4" fontId="6" fillId="0" borderId="0" xfId="9" applyNumberFormat="1" applyFont="1" applyFill="1" applyAlignment="1">
      <alignment horizontal="right"/>
    </xf>
    <xf numFmtId="49" fontId="5" fillId="0" borderId="0" xfId="9" applyNumberFormat="1" applyFont="1" applyFill="1" applyAlignment="1">
      <alignment wrapText="1"/>
    </xf>
    <xf numFmtId="0" fontId="5" fillId="0" borderId="0" xfId="12" applyFont="1" applyFill="1" applyBorder="1" applyAlignment="1">
      <alignment vertical="top"/>
    </xf>
    <xf numFmtId="4" fontId="5" fillId="0" borderId="0" xfId="12" applyNumberFormat="1" applyFont="1" applyFill="1" applyAlignment="1">
      <alignment vertical="top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justify"/>
    </xf>
    <xf numFmtId="4" fontId="5" fillId="0" borderId="0" xfId="2" applyNumberFormat="1" applyFont="1" applyFill="1" applyAlignment="1"/>
    <xf numFmtId="4" fontId="5" fillId="0" borderId="0" xfId="0" applyNumberFormat="1" applyFont="1" applyFill="1" applyAlignment="1">
      <alignment horizontal="center"/>
    </xf>
    <xf numFmtId="0" fontId="13" fillId="0" borderId="0" xfId="0" applyFont="1"/>
    <xf numFmtId="0" fontId="5" fillId="0" borderId="0" xfId="0" applyFont="1" applyFill="1" applyAlignment="1">
      <alignment vertical="justify"/>
    </xf>
    <xf numFmtId="43" fontId="6" fillId="0" borderId="0" xfId="7" applyFont="1"/>
    <xf numFmtId="0" fontId="6" fillId="0" borderId="0" xfId="0" applyFont="1" applyAlignment="1">
      <alignment wrapText="1"/>
    </xf>
    <xf numFmtId="4" fontId="5" fillId="0" borderId="0" xfId="2" applyNumberFormat="1" applyFont="1" applyFill="1" applyAlignment="1">
      <alignment vertical="top"/>
    </xf>
    <xf numFmtId="0" fontId="6" fillId="0" borderId="0" xfId="0" applyFont="1" applyAlignment="1">
      <alignment horizontal="center" vertical="top"/>
    </xf>
    <xf numFmtId="43" fontId="6" fillId="0" borderId="0" xfId="7" applyFont="1" applyFill="1" applyAlignment="1">
      <alignment horizontal="center" vertical="top"/>
    </xf>
    <xf numFmtId="4" fontId="2" fillId="0" borderId="0" xfId="2" applyNumberFormat="1" applyFont="1" applyFill="1" applyAlignment="1">
      <alignment horizontal="right" vertical="top"/>
    </xf>
    <xf numFmtId="43" fontId="7" fillId="0" borderId="0" xfId="7" applyFont="1"/>
    <xf numFmtId="0" fontId="6" fillId="0" borderId="0" xfId="0" applyFont="1" applyAlignment="1">
      <alignment vertical="top" wrapText="1"/>
    </xf>
    <xf numFmtId="43" fontId="6" fillId="0" borderId="0" xfId="7" applyFont="1" applyFill="1" applyAlignment="1">
      <alignment vertical="top"/>
    </xf>
    <xf numFmtId="0" fontId="13" fillId="0" borderId="0" xfId="0" applyFont="1" applyAlignment="1">
      <alignment wrapText="1"/>
    </xf>
    <xf numFmtId="4" fontId="2" fillId="0" borderId="0" xfId="0" applyNumberFormat="1" applyFont="1" applyFill="1" applyAlignment="1">
      <alignment horizontal="right"/>
    </xf>
    <xf numFmtId="4" fontId="2" fillId="0" borderId="0" xfId="12" applyNumberFormat="1" applyFont="1" applyFill="1" applyBorder="1" applyAlignment="1">
      <alignment horizontal="right"/>
    </xf>
    <xf numFmtId="4" fontId="2" fillId="0" borderId="0" xfId="0" applyNumberFormat="1" applyFont="1" applyFill="1" applyAlignment="1"/>
    <xf numFmtId="4" fontId="5" fillId="0" borderId="0" xfId="12" applyNumberFormat="1" applyFont="1" applyFill="1"/>
    <xf numFmtId="4" fontId="2" fillId="0" borderId="0" xfId="12" applyNumberFormat="1" applyFont="1" applyFill="1" applyAlignment="1">
      <alignment horizontal="right" wrapText="1"/>
    </xf>
    <xf numFmtId="4" fontId="2" fillId="0" borderId="0" xfId="12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5" fontId="5" fillId="0" borderId="0" xfId="13" applyFont="1" applyFill="1" applyBorder="1" applyAlignment="1">
      <alignment horizontal="center"/>
    </xf>
    <xf numFmtId="165" fontId="2" fillId="0" borderId="0" xfId="13" applyFont="1" applyFill="1" applyAlignment="1">
      <alignment horizontal="right" wrapText="1"/>
    </xf>
    <xf numFmtId="0" fontId="2" fillId="0" borderId="0" xfId="0" applyFont="1" applyFill="1" applyBorder="1" applyAlignment="1">
      <alignment horizontal="center" vertical="justify" wrapText="1"/>
    </xf>
    <xf numFmtId="165" fontId="2" fillId="0" borderId="0" xfId="13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 wrapText="1"/>
    </xf>
    <xf numFmtId="4" fontId="2" fillId="0" borderId="0" xfId="1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right"/>
    </xf>
    <xf numFmtId="43" fontId="5" fillId="0" borderId="0" xfId="7" applyFont="1" applyFill="1" applyAlignment="1">
      <alignment horizontal="right"/>
    </xf>
    <xf numFmtId="4" fontId="2" fillId="0" borderId="0" xfId="0" applyNumberFormat="1" applyFont="1" applyFill="1" applyBorder="1" applyAlignment="1"/>
    <xf numFmtId="4" fontId="5" fillId="0" borderId="0" xfId="0" applyNumberFormat="1" applyFont="1" applyFill="1" applyBorder="1" applyAlignment="1"/>
    <xf numFmtId="49" fontId="5" fillId="0" borderId="0" xfId="8" applyNumberFormat="1" applyFont="1" applyFill="1" applyBorder="1" applyAlignment="1"/>
    <xf numFmtId="43" fontId="5" fillId="0" borderId="0" xfId="7" applyFont="1" applyFill="1" applyBorder="1" applyAlignment="1">
      <alignment horizontal="right"/>
    </xf>
    <xf numFmtId="166" fontId="5" fillId="0" borderId="0" xfId="14" applyNumberFormat="1" applyFont="1" applyFill="1" applyBorder="1" applyAlignment="1">
      <alignment horizontal="right"/>
    </xf>
    <xf numFmtId="43" fontId="5" fillId="0" borderId="0" xfId="7" applyFont="1" applyFill="1" applyBorder="1" applyAlignment="1">
      <alignment horizontal="center"/>
    </xf>
    <xf numFmtId="43" fontId="5" fillId="0" borderId="0" xfId="7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43" fontId="6" fillId="0" borderId="0" xfId="7" applyFont="1" applyFill="1" applyAlignment="1">
      <alignment horizontal="right"/>
    </xf>
    <xf numFmtId="43" fontId="6" fillId="0" borderId="0" xfId="7" applyFont="1" applyFill="1" applyAlignment="1"/>
    <xf numFmtId="0" fontId="6" fillId="0" borderId="0" xfId="0" applyFont="1" applyFill="1" applyBorder="1" applyAlignment="1">
      <alignment vertical="center" wrapText="1"/>
    </xf>
    <xf numFmtId="43" fontId="5" fillId="0" borderId="0" xfId="7" applyFont="1" applyFill="1" applyAlignment="1">
      <alignment horizontal="center" wrapText="1"/>
    </xf>
    <xf numFmtId="4" fontId="6" fillId="0" borderId="0" xfId="0" applyNumberFormat="1" applyFont="1" applyFill="1" applyBorder="1" applyAlignment="1">
      <alignment horizontal="right"/>
    </xf>
    <xf numFmtId="0" fontId="5" fillId="0" borderId="0" xfId="15" applyFont="1" applyFill="1" applyAlignment="1">
      <alignment wrapText="1"/>
    </xf>
    <xf numFmtId="0" fontId="6" fillId="0" borderId="0" xfId="0" applyFont="1" applyFill="1"/>
    <xf numFmtId="0" fontId="5" fillId="0" borderId="0" xfId="16" applyFont="1" applyFill="1" applyBorder="1" applyAlignment="1">
      <alignment horizontal="center" vertical="center"/>
    </xf>
    <xf numFmtId="0" fontId="5" fillId="0" borderId="0" xfId="17" applyFont="1" applyFill="1" applyAlignment="1">
      <alignment wrapText="1"/>
    </xf>
    <xf numFmtId="0" fontId="5" fillId="0" borderId="0" xfId="12" applyFont="1" applyFill="1" applyAlignment="1">
      <alignment horizontal="center" vertical="center"/>
    </xf>
    <xf numFmtId="0" fontId="2" fillId="0" borderId="0" xfId="0" applyFont="1" applyFill="1" applyAlignment="1">
      <alignment vertical="justify" wrapText="1"/>
    </xf>
    <xf numFmtId="43" fontId="5" fillId="0" borderId="0" xfId="7" applyFont="1" applyFill="1" applyAlignment="1">
      <alignment horizontal="left"/>
    </xf>
    <xf numFmtId="4" fontId="5" fillId="0" borderId="0" xfId="12" applyNumberFormat="1" applyFont="1" applyFill="1" applyAlignment="1">
      <alignment wrapText="1"/>
    </xf>
    <xf numFmtId="4" fontId="5" fillId="0" borderId="0" xfId="12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165" fontId="5" fillId="0" borderId="0" xfId="13" applyFont="1" applyFill="1" applyAlignment="1">
      <alignment horizontal="right"/>
    </xf>
    <xf numFmtId="4" fontId="5" fillId="0" borderId="0" xfId="12" applyNumberFormat="1" applyFont="1" applyFill="1" applyAlignment="1">
      <alignment horizontal="center"/>
    </xf>
    <xf numFmtId="165" fontId="5" fillId="0" borderId="0" xfId="13" applyFont="1" applyFill="1" applyAlignment="1">
      <alignment horizontal="right" wrapText="1"/>
    </xf>
    <xf numFmtId="0" fontId="5" fillId="0" borderId="0" xfId="0" applyFont="1" applyFill="1" applyBorder="1" applyAlignment="1">
      <alignment vertical="center" wrapText="1"/>
    </xf>
    <xf numFmtId="4" fontId="5" fillId="0" borderId="0" xfId="12" applyNumberFormat="1" applyFont="1" applyFill="1" applyAlignment="1">
      <alignment horizontal="right" vertical="center"/>
    </xf>
    <xf numFmtId="165" fontId="5" fillId="0" borderId="0" xfId="13" applyFont="1" applyFill="1" applyBorder="1" applyAlignment="1">
      <alignment horizontal="right"/>
    </xf>
    <xf numFmtId="0" fontId="5" fillId="0" borderId="0" xfId="12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3" fillId="0" borderId="0" xfId="0" applyFont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2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vertical="center" wrapText="1"/>
    </xf>
    <xf numFmtId="2" fontId="16" fillId="0" borderId="0" xfId="0" applyNumberFormat="1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4" fontId="16" fillId="0" borderId="0" xfId="0" applyNumberFormat="1" applyFont="1" applyFill="1" applyAlignment="1">
      <alignment horizontal="right" wrapText="1"/>
    </xf>
    <xf numFmtId="0" fontId="6" fillId="0" borderId="0" xfId="0" applyFont="1"/>
    <xf numFmtId="0" fontId="16" fillId="0" borderId="0" xfId="0" applyFont="1" applyFill="1" applyAlignment="1">
      <alignment horizontal="center" wrapText="1"/>
    </xf>
    <xf numFmtId="0" fontId="13" fillId="0" borderId="0" xfId="0" applyFont="1" applyAlignment="1">
      <alignment vertical="center" wrapText="1"/>
    </xf>
    <xf numFmtId="2" fontId="13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6" fillId="0" borderId="0" xfId="0" applyFont="1" applyFill="1" applyAlignment="1">
      <alignment vertical="center" wrapText="1"/>
    </xf>
    <xf numFmtId="2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4" fontId="6" fillId="0" borderId="0" xfId="0" applyNumberFormat="1" applyFont="1" applyFill="1" applyAlignment="1">
      <alignment horizontal="right" wrapText="1"/>
    </xf>
    <xf numFmtId="0" fontId="16" fillId="0" borderId="0" xfId="0" applyFont="1" applyAlignment="1">
      <alignment vertical="center" wrapText="1"/>
    </xf>
    <xf numFmtId="2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 wrapText="1"/>
    </xf>
    <xf numFmtId="0" fontId="15" fillId="0" borderId="0" xfId="0" applyFont="1" applyAlignment="1">
      <alignment vertical="center" wrapText="1"/>
    </xf>
    <xf numFmtId="2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43" fontId="2" fillId="0" borderId="0" xfId="0" applyNumberFormat="1" applyFont="1" applyFill="1" applyAlignment="1"/>
    <xf numFmtId="0" fontId="5" fillId="0" borderId="0" xfId="0" applyFont="1" applyAlignment="1">
      <alignment vertical="center" wrapText="1"/>
    </xf>
    <xf numFmtId="4" fontId="5" fillId="0" borderId="0" xfId="7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4" fontId="2" fillId="0" borderId="0" xfId="12" applyNumberFormat="1" applyFont="1" applyFill="1" applyAlignment="1">
      <alignment horizontal="left" wrapText="1"/>
    </xf>
    <xf numFmtId="0" fontId="13" fillId="0" borderId="0" xfId="0" applyFont="1" applyFill="1"/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4" fontId="16" fillId="0" borderId="0" xfId="0" applyNumberFormat="1" applyFont="1" applyFill="1" applyAlignment="1">
      <alignment horizontal="right" vertical="center" wrapText="1"/>
    </xf>
    <xf numFmtId="2" fontId="16" fillId="0" borderId="0" xfId="0" applyNumberFormat="1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4" fontId="5" fillId="0" borderId="0" xfId="0" applyNumberFormat="1" applyFont="1" applyFill="1" applyAlignment="1">
      <alignment horizontal="right" wrapText="1"/>
    </xf>
    <xf numFmtId="4" fontId="16" fillId="0" borderId="0" xfId="0" applyNumberFormat="1" applyFont="1" applyAlignment="1">
      <alignment horizontal="right" vertical="center" wrapText="1"/>
    </xf>
    <xf numFmtId="2" fontId="16" fillId="0" borderId="0" xfId="0" applyNumberFormat="1" applyFont="1" applyAlignment="1">
      <alignment horizontal="center" vertical="center" wrapText="1"/>
    </xf>
    <xf numFmtId="4" fontId="13" fillId="0" borderId="0" xfId="0" applyNumberFormat="1" applyFont="1" applyFill="1"/>
    <xf numFmtId="0" fontId="5" fillId="0" borderId="0" xfId="0" applyFont="1" applyFill="1" applyBorder="1" applyAlignment="1">
      <alignment horizontal="left" vertical="center" wrapText="1"/>
    </xf>
    <xf numFmtId="4" fontId="2" fillId="0" borderId="0" xfId="12" applyNumberFormat="1" applyFont="1" applyFill="1" applyAlignment="1">
      <alignment wrapText="1"/>
    </xf>
    <xf numFmtId="4" fontId="5" fillId="0" borderId="0" xfId="12" applyNumberFormat="1" applyFont="1" applyFill="1" applyAlignment="1">
      <alignment horizontal="right"/>
    </xf>
    <xf numFmtId="4" fontId="5" fillId="0" borderId="0" xfId="12" applyNumberFormat="1" applyFont="1" applyFill="1" applyBorder="1" applyAlignment="1">
      <alignment horizontal="right"/>
    </xf>
    <xf numFmtId="4" fontId="5" fillId="0" borderId="0" xfId="12" applyNumberFormat="1" applyFont="1" applyFill="1" applyAlignment="1"/>
    <xf numFmtId="4" fontId="2" fillId="0" borderId="0" xfId="12" applyNumberFormat="1" applyFont="1" applyFill="1" applyAlignment="1">
      <alignment horizontal="right"/>
    </xf>
    <xf numFmtId="10" fontId="5" fillId="0" borderId="0" xfId="2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left" wrapText="1"/>
    </xf>
    <xf numFmtId="4" fontId="8" fillId="0" borderId="0" xfId="0" applyNumberFormat="1" applyFont="1" applyFill="1"/>
    <xf numFmtId="0" fontId="5" fillId="0" borderId="0" xfId="18" applyNumberFormat="1" applyFont="1" applyFill="1" applyAlignment="1">
      <alignment horizontal="right" vertical="center"/>
    </xf>
    <xf numFmtId="4" fontId="2" fillId="0" borderId="0" xfId="19" applyNumberFormat="1" applyFont="1" applyFill="1" applyAlignment="1">
      <alignment horizontal="right"/>
    </xf>
    <xf numFmtId="4" fontId="5" fillId="0" borderId="0" xfId="1" applyNumberFormat="1" applyFont="1" applyFill="1" applyAlignment="1">
      <alignment horizontal="right"/>
    </xf>
    <xf numFmtId="4" fontId="5" fillId="0" borderId="0" xfId="19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vertical="center"/>
    </xf>
    <xf numFmtId="4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2" fillId="0" borderId="0" xfId="6" applyFont="1" applyFill="1" applyAlignment="1">
      <alignment horizontal="left"/>
    </xf>
    <xf numFmtId="0" fontId="2" fillId="0" borderId="0" xfId="6" applyFont="1" applyFill="1" applyAlignment="1">
      <alignment horizontal="right"/>
    </xf>
    <xf numFmtId="0" fontId="2" fillId="0" borderId="0" xfId="0" applyFont="1" applyFill="1" applyAlignment="1">
      <alignment horizontal="right"/>
    </xf>
    <xf numFmtId="4" fontId="2" fillId="0" borderId="0" xfId="12" applyNumberFormat="1" applyFont="1" applyFill="1" applyAlignment="1">
      <alignment horizontal="right" wrapText="1"/>
    </xf>
    <xf numFmtId="4" fontId="2" fillId="0" borderId="0" xfId="12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2" fillId="0" borderId="0" xfId="3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5" fillId="0" borderId="0" xfId="18" applyNumberFormat="1" applyFont="1" applyFill="1" applyAlignment="1">
      <alignment horizontal="left" vertical="center" wrapText="1"/>
    </xf>
    <xf numFmtId="0" fontId="5" fillId="0" borderId="0" xfId="3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4" fontId="5" fillId="0" borderId="0" xfId="12" applyNumberFormat="1" applyFont="1" applyFill="1" applyAlignment="1">
      <alignment horizontal="left" wrapText="1"/>
    </xf>
    <xf numFmtId="0" fontId="5" fillId="0" borderId="0" xfId="18" applyNumberFormat="1" applyFont="1" applyFill="1" applyAlignment="1">
      <alignment horizontal="left" wrapText="1"/>
    </xf>
    <xf numFmtId="167" fontId="2" fillId="0" borderId="0" xfId="19" applyFont="1" applyFill="1" applyAlignment="1">
      <alignment horizontal="center"/>
    </xf>
    <xf numFmtId="4" fontId="2" fillId="0" borderId="0" xfId="1" applyNumberFormat="1" applyFont="1" applyFill="1" applyAlignment="1">
      <alignment horizontal="center"/>
    </xf>
    <xf numFmtId="168" fontId="5" fillId="0" borderId="0" xfId="1" applyNumberFormat="1" applyFont="1" applyFill="1" applyAlignment="1">
      <alignment horizontal="center" vertical="top"/>
    </xf>
    <xf numFmtId="4" fontId="5" fillId="0" borderId="0" xfId="19" applyNumberFormat="1" applyFont="1" applyFill="1" applyAlignment="1">
      <alignment horizontal="center"/>
    </xf>
    <xf numFmtId="167" fontId="5" fillId="0" borderId="0" xfId="19" applyFont="1" applyFill="1" applyAlignment="1">
      <alignment horizontal="center"/>
    </xf>
    <xf numFmtId="0" fontId="2" fillId="0" borderId="0" xfId="2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4" fontId="2" fillId="0" borderId="0" xfId="2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22">
    <cellStyle name="Millares [0] 3" xfId="21"/>
    <cellStyle name="Millares [0] 5" xfId="4"/>
    <cellStyle name="Millares 10 2" xfId="7"/>
    <cellStyle name="Millares 10 2 2" xfId="10"/>
    <cellStyle name="Millares 17" xfId="13"/>
    <cellStyle name="Millares 2 2 2 2" xfId="1"/>
    <cellStyle name="Millares 3 2 2" xfId="2"/>
    <cellStyle name="Millares 9" xfId="5"/>
    <cellStyle name="Millares_Sanitaria torre Las Canelas 02 3 2" xfId="14"/>
    <cellStyle name="Normal" xfId="0" builtinId="0"/>
    <cellStyle name="Normal 15" xfId="19"/>
    <cellStyle name="Normal 16" xfId="6"/>
    <cellStyle name="Normal 2 2 2 2" xfId="3"/>
    <cellStyle name="Normal 2 2 3 2" xfId="16"/>
    <cellStyle name="Normal 4 2 3 6 2" xfId="9"/>
    <cellStyle name="Normal 5 2" xfId="11"/>
    <cellStyle name="Normal 6 2" xfId="17"/>
    <cellStyle name="Normal 8 2" xfId="12"/>
    <cellStyle name="Normal 9 2" xfId="15"/>
    <cellStyle name="Normal_EDIFICIO VILLA OLIMPICA 2" xfId="18"/>
    <cellStyle name="Normal_Hoja1" xfId="8"/>
    <cellStyle name="Normal_RESIDENCIAL SAN ANDRES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11135</xdr:colOff>
      <xdr:row>1</xdr:row>
      <xdr:rowOff>1855</xdr:rowOff>
    </xdr:from>
    <xdr:ext cx="1125607" cy="38519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285" y="163780"/>
          <a:ext cx="1125607" cy="38519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ng-6068a73cbf6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PC%20VOL%202/METRO/INGENIERIA%20METALICA/PASARELA%20ESTACION%20ISABELA/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DATOSCUB/Proyectos%20Especiales/Obras%20Sector%20Salud%20(H-S)%202000/NORTE/Santiago/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ald/My%20Documents/Documentos%20Compartidos%20(Donald-Geovanny)/Presupuestos%20TRANSPARENTADOS/Omar%20CD%20System/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An&#225;lisis%201,%202,%203/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OYECTO%20PIEDRA%20BLANCA/JOEL/APC/InaconsaACT/Volumenes%20del%20Presupuesto/bPrimer%20Nivel/CIAceros%201erN.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JOEL/APC/InaconsaACT/Soportes%20Analisis,Presupuestos,Controles/BPreliminar/Soportes%20Grales.Controles%20de%20Obr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Ray/Escritorio/Presupuesto%20Habitacional%20Piedra%20Blanca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CARPETAS%20DEPTO.%20PRESUPUESTOS/FERNANDEZ/ANALISIS/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Gleinier/e/Documents%20and%20Settings/Ing.%20Tony%20Hernandez/Escritorio/Comedor%20Juegos%20Regionales%20Bayaguan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geobanny/Barrick/Paquete%20II/PIT%20OFFICE/PRESUPUESTO%20PIT%20OFFI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esupuesto%20donald%202007/DONALD%20PC%20VOL%202/Archivo%20Horacio/Proyectos%20Ingenieria%20Metalica/Concurso%20Mao/Presupuestos/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-especi/Obras%20Sector%20Salud%20(H-S)%202000/NORTE/Santiago/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presupuesto%20donald%202007/DONALD%20PC%20VOL%202/Archivo%20Horacio/Proyectos%20Ingenieria%20Metalica/Concurso%20Mao/Presupuestos/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615"/>
  <sheetViews>
    <sheetView tabSelected="1" view="pageBreakPreview" zoomScale="130" zoomScaleNormal="130" zoomScaleSheetLayoutView="130" workbookViewId="0">
      <selection activeCell="F13" sqref="F13"/>
    </sheetView>
  </sheetViews>
  <sheetFormatPr baseColWidth="10" defaultColWidth="11.42578125" defaultRowHeight="12.75" x14ac:dyDescent="0.2"/>
  <cols>
    <col min="1" max="1" width="5.7109375" style="59" customWidth="1"/>
    <col min="2" max="2" width="30" style="40" customWidth="1"/>
    <col min="3" max="3" width="10.7109375" style="41" customWidth="1"/>
    <col min="4" max="4" width="5.7109375" style="42" customWidth="1"/>
    <col min="5" max="5" width="11.5703125" style="43" customWidth="1"/>
    <col min="6" max="6" width="12.5703125" style="43" customWidth="1"/>
    <col min="7" max="7" width="15.28515625" style="41" customWidth="1"/>
    <col min="8" max="8" width="16.5703125" style="6" customWidth="1"/>
    <col min="9" max="9" width="14.140625" style="6" customWidth="1"/>
    <col min="10" max="16384" width="11.42578125" style="6"/>
  </cols>
  <sheetData>
    <row r="1" spans="1:12" s="5" customFormat="1" x14ac:dyDescent="0.2">
      <c r="A1" s="266" t="s">
        <v>0</v>
      </c>
      <c r="B1" s="266"/>
      <c r="C1" s="266"/>
      <c r="D1" s="266"/>
      <c r="E1" s="1"/>
      <c r="F1" s="2"/>
      <c r="G1" s="3"/>
      <c r="H1" s="4"/>
      <c r="J1" s="6"/>
      <c r="K1" s="6"/>
      <c r="L1" s="6"/>
    </row>
    <row r="2" spans="1:12" s="5" customFormat="1" x14ac:dyDescent="0.2">
      <c r="A2" s="267" t="s">
        <v>1</v>
      </c>
      <c r="B2" s="267"/>
      <c r="C2" s="7"/>
      <c r="D2" s="8"/>
      <c r="E2" s="9"/>
      <c r="F2" s="2"/>
      <c r="G2" s="3"/>
      <c r="H2" s="4"/>
      <c r="J2" s="6"/>
      <c r="K2" s="6"/>
      <c r="L2" s="6"/>
    </row>
    <row r="3" spans="1:12" s="5" customFormat="1" x14ac:dyDescent="0.2">
      <c r="A3" s="267" t="s">
        <v>2</v>
      </c>
      <c r="B3" s="267"/>
      <c r="C3" s="7"/>
      <c r="D3" s="8"/>
      <c r="E3" s="9"/>
      <c r="F3" s="2"/>
      <c r="G3" s="3"/>
      <c r="H3" s="4"/>
      <c r="J3" s="6"/>
      <c r="K3" s="6"/>
      <c r="L3" s="6"/>
    </row>
    <row r="4" spans="1:12" x14ac:dyDescent="0.2">
      <c r="A4" s="10"/>
      <c r="B4" s="268"/>
      <c r="C4" s="268"/>
      <c r="D4" s="268"/>
      <c r="E4" s="268"/>
      <c r="F4" s="11"/>
      <c r="G4" s="3"/>
      <c r="H4" s="4"/>
    </row>
    <row r="5" spans="1:12" s="5" customFormat="1" x14ac:dyDescent="0.2">
      <c r="A5" s="265" t="s">
        <v>3</v>
      </c>
      <c r="B5" s="265"/>
      <c r="C5" s="265"/>
      <c r="D5" s="265"/>
      <c r="E5" s="265"/>
      <c r="F5" s="265"/>
      <c r="G5" s="265"/>
    </row>
    <row r="6" spans="1:12" s="5" customFormat="1" x14ac:dyDescent="0.2">
      <c r="A6" s="265" t="s">
        <v>4</v>
      </c>
      <c r="B6" s="265"/>
      <c r="C6" s="265"/>
      <c r="D6" s="265"/>
      <c r="E6" s="265"/>
      <c r="F6" s="265"/>
      <c r="G6" s="265"/>
      <c r="H6" s="4"/>
      <c r="J6" s="6"/>
      <c r="K6" s="6"/>
      <c r="L6" s="6"/>
    </row>
    <row r="7" spans="1:12" ht="13.5" thickBot="1" x14ac:dyDescent="0.25">
      <c r="A7" s="12"/>
      <c r="B7" s="13"/>
      <c r="C7" s="14"/>
      <c r="D7" s="15"/>
      <c r="E7" s="14"/>
      <c r="F7" s="14"/>
      <c r="G7" s="16"/>
      <c r="H7" s="4"/>
    </row>
    <row r="8" spans="1:12" s="23" customFormat="1" ht="13.5" thickBot="1" x14ac:dyDescent="0.3">
      <c r="A8" s="17" t="s">
        <v>5</v>
      </c>
      <c r="B8" s="18" t="s">
        <v>6</v>
      </c>
      <c r="C8" s="19" t="s">
        <v>7</v>
      </c>
      <c r="D8" s="20" t="s">
        <v>8</v>
      </c>
      <c r="E8" s="21" t="s">
        <v>9</v>
      </c>
      <c r="F8" s="21" t="s">
        <v>10</v>
      </c>
      <c r="G8" s="22" t="s">
        <v>11</v>
      </c>
      <c r="J8" s="24"/>
      <c r="K8" s="24"/>
      <c r="L8" s="24"/>
    </row>
    <row r="9" spans="1:12" s="31" customFormat="1" ht="10.5" customHeight="1" x14ac:dyDescent="0.2">
      <c r="A9" s="25"/>
      <c r="B9" s="26"/>
      <c r="C9" s="27"/>
      <c r="D9" s="28"/>
      <c r="E9" s="27"/>
      <c r="F9" s="27"/>
      <c r="G9" s="29"/>
      <c r="H9" s="30"/>
    </row>
    <row r="10" spans="1:12" s="31" customFormat="1" ht="10.5" customHeight="1" x14ac:dyDescent="0.2">
      <c r="A10" s="25"/>
      <c r="B10" s="32" t="s">
        <v>12</v>
      </c>
      <c r="C10" s="27"/>
      <c r="D10" s="28"/>
      <c r="E10" s="27"/>
      <c r="F10" s="27"/>
      <c r="G10" s="29"/>
      <c r="H10" s="30"/>
    </row>
    <row r="11" spans="1:12" s="31" customFormat="1" ht="11.1" customHeight="1" x14ac:dyDescent="0.2">
      <c r="A11" s="25"/>
      <c r="B11" s="26"/>
      <c r="C11" s="27"/>
      <c r="D11" s="28"/>
      <c r="E11" s="27"/>
      <c r="F11" s="27"/>
      <c r="G11" s="29"/>
      <c r="H11" s="30"/>
    </row>
    <row r="12" spans="1:12" s="31" customFormat="1" x14ac:dyDescent="0.2">
      <c r="A12" s="33" t="s">
        <v>13</v>
      </c>
      <c r="B12" s="270" t="s">
        <v>14</v>
      </c>
      <c r="C12" s="270"/>
      <c r="D12" s="270"/>
      <c r="E12" s="27"/>
      <c r="F12" s="34"/>
      <c r="G12" s="35"/>
      <c r="H12" s="30"/>
    </row>
    <row r="13" spans="1:12" s="31" customFormat="1" ht="11.1" customHeight="1" x14ac:dyDescent="0.2">
      <c r="A13" s="25"/>
      <c r="B13" s="26"/>
      <c r="C13" s="27"/>
      <c r="D13" s="28"/>
      <c r="E13" s="27"/>
      <c r="F13" s="27"/>
      <c r="G13" s="29"/>
      <c r="H13" s="30"/>
    </row>
    <row r="14" spans="1:12" s="31" customFormat="1" x14ac:dyDescent="0.2">
      <c r="A14" s="36" t="s">
        <v>15</v>
      </c>
      <c r="B14" s="37" t="s">
        <v>16</v>
      </c>
      <c r="C14" s="38"/>
      <c r="D14" s="39"/>
      <c r="E14" s="27"/>
      <c r="F14" s="34"/>
      <c r="G14" s="35"/>
      <c r="H14" s="30"/>
    </row>
    <row r="15" spans="1:12" x14ac:dyDescent="0.2">
      <c r="A15" s="25" t="s">
        <v>17</v>
      </c>
      <c r="B15" s="40" t="s">
        <v>18</v>
      </c>
      <c r="C15" s="41">
        <v>87.48</v>
      </c>
      <c r="D15" s="42" t="s">
        <v>19</v>
      </c>
      <c r="F15" s="43">
        <f>C15*E15</f>
        <v>0</v>
      </c>
      <c r="G15" s="43"/>
    </row>
    <row r="16" spans="1:12" x14ac:dyDescent="0.2">
      <c r="A16" s="25" t="s">
        <v>20</v>
      </c>
      <c r="B16" s="40" t="s">
        <v>21</v>
      </c>
      <c r="C16" s="27">
        <v>1</v>
      </c>
      <c r="D16" s="28" t="s">
        <v>22</v>
      </c>
      <c r="E16" s="27"/>
      <c r="F16" s="27">
        <f>C16*E16</f>
        <v>0</v>
      </c>
    </row>
    <row r="17" spans="1:11" x14ac:dyDescent="0.2">
      <c r="A17" s="25" t="s">
        <v>23</v>
      </c>
      <c r="B17" s="40" t="s">
        <v>24</v>
      </c>
      <c r="C17" s="27">
        <v>272.52999999999997</v>
      </c>
      <c r="D17" s="28" t="s">
        <v>25</v>
      </c>
      <c r="F17" s="27">
        <f>C17*E17</f>
        <v>0</v>
      </c>
      <c r="I17" s="44"/>
    </row>
    <row r="18" spans="1:11" x14ac:dyDescent="0.2">
      <c r="A18" s="25" t="s">
        <v>26</v>
      </c>
      <c r="B18" s="40" t="s">
        <v>27</v>
      </c>
      <c r="C18" s="27">
        <v>1</v>
      </c>
      <c r="D18" s="28" t="s">
        <v>22</v>
      </c>
      <c r="F18" s="27">
        <f>C18*E18</f>
        <v>0</v>
      </c>
      <c r="G18" s="6"/>
      <c r="I18" s="44"/>
    </row>
    <row r="19" spans="1:11" ht="25.5" x14ac:dyDescent="0.2">
      <c r="A19" s="25" t="s">
        <v>28</v>
      </c>
      <c r="B19" s="26" t="s">
        <v>29</v>
      </c>
      <c r="C19" s="27">
        <v>1</v>
      </c>
      <c r="D19" s="28" t="s">
        <v>30</v>
      </c>
      <c r="E19" s="27"/>
      <c r="F19" s="27">
        <f>C19*E19</f>
        <v>0</v>
      </c>
      <c r="G19" s="35">
        <f>SUM(F15:F19)</f>
        <v>0</v>
      </c>
      <c r="I19" s="44"/>
    </row>
    <row r="20" spans="1:11" s="31" customFormat="1" ht="11.1" customHeight="1" x14ac:dyDescent="0.2">
      <c r="A20" s="25"/>
      <c r="B20" s="26"/>
      <c r="C20" s="27"/>
      <c r="D20" s="28"/>
      <c r="E20" s="27"/>
      <c r="F20" s="27"/>
      <c r="G20" s="29"/>
      <c r="H20" s="30"/>
    </row>
    <row r="21" spans="1:11" x14ac:dyDescent="0.2">
      <c r="A21" s="36" t="s">
        <v>31</v>
      </c>
      <c r="B21" s="37" t="s">
        <v>32</v>
      </c>
      <c r="I21" s="44"/>
    </row>
    <row r="22" spans="1:11" x14ac:dyDescent="0.2">
      <c r="A22" s="25" t="s">
        <v>17</v>
      </c>
      <c r="B22" s="40" t="s">
        <v>33</v>
      </c>
      <c r="C22" s="27">
        <v>74.89</v>
      </c>
      <c r="D22" s="28" t="s">
        <v>34</v>
      </c>
      <c r="E22" s="27"/>
      <c r="F22" s="27">
        <f>C22*E22</f>
        <v>0</v>
      </c>
    </row>
    <row r="23" spans="1:11" x14ac:dyDescent="0.2">
      <c r="A23" s="25" t="s">
        <v>20</v>
      </c>
      <c r="B23" s="26" t="s">
        <v>35</v>
      </c>
      <c r="C23" s="27">
        <f>454.76-54.33</f>
        <v>400.43</v>
      </c>
      <c r="D23" s="28" t="s">
        <v>34</v>
      </c>
      <c r="E23" s="27"/>
      <c r="F23" s="27">
        <f>C23*E23</f>
        <v>0</v>
      </c>
    </row>
    <row r="24" spans="1:11" x14ac:dyDescent="0.2">
      <c r="A24" s="25" t="s">
        <v>23</v>
      </c>
      <c r="B24" s="40" t="s">
        <v>36</v>
      </c>
      <c r="C24" s="45">
        <v>219.2</v>
      </c>
      <c r="D24" s="28" t="s">
        <v>34</v>
      </c>
      <c r="E24" s="27"/>
      <c r="F24" s="27">
        <f>C24*E24</f>
        <v>0</v>
      </c>
      <c r="G24" s="46"/>
      <c r="I24" s="44"/>
    </row>
    <row r="25" spans="1:11" x14ac:dyDescent="0.2">
      <c r="A25" s="25" t="s">
        <v>26</v>
      </c>
      <c r="B25" s="40" t="s">
        <v>37</v>
      </c>
      <c r="C25" s="45">
        <v>181.23</v>
      </c>
      <c r="D25" s="28" t="s">
        <v>34</v>
      </c>
      <c r="E25" s="27"/>
      <c r="F25" s="27">
        <f>C25*E25</f>
        <v>0</v>
      </c>
      <c r="G25" s="43"/>
      <c r="I25" s="44"/>
    </row>
    <row r="26" spans="1:11" x14ac:dyDescent="0.2">
      <c r="A26" s="25" t="s">
        <v>28</v>
      </c>
      <c r="B26" s="40" t="s">
        <v>38</v>
      </c>
      <c r="C26" s="27">
        <v>90.04</v>
      </c>
      <c r="D26" s="28" t="s">
        <v>34</v>
      </c>
      <c r="E26" s="27"/>
      <c r="F26" s="27">
        <f>C26*E26</f>
        <v>0</v>
      </c>
      <c r="G26" s="35">
        <f>SUM(F22:F26)</f>
        <v>0</v>
      </c>
      <c r="I26" s="44"/>
    </row>
    <row r="27" spans="1:11" s="31" customFormat="1" ht="11.1" customHeight="1" x14ac:dyDescent="0.2">
      <c r="A27" s="25"/>
      <c r="B27" s="26"/>
      <c r="C27" s="27"/>
      <c r="D27" s="28"/>
      <c r="E27" s="27"/>
      <c r="F27" s="27"/>
      <c r="G27" s="29"/>
      <c r="H27" s="30"/>
    </row>
    <row r="28" spans="1:11" ht="18" customHeight="1" x14ac:dyDescent="0.2">
      <c r="A28" s="36" t="s">
        <v>39</v>
      </c>
      <c r="B28" s="47" t="s">
        <v>40</v>
      </c>
      <c r="C28" s="48"/>
      <c r="D28" s="49"/>
      <c r="I28" s="44"/>
    </row>
    <row r="29" spans="1:11" x14ac:dyDescent="0.2">
      <c r="A29" s="25" t="s">
        <v>17</v>
      </c>
      <c r="B29" s="50" t="s">
        <v>41</v>
      </c>
      <c r="C29" s="51">
        <v>3.65</v>
      </c>
      <c r="D29" s="52" t="s">
        <v>34</v>
      </c>
      <c r="E29" s="45"/>
      <c r="F29" s="45">
        <f t="shared" ref="F29:F46" si="0">C29*E29</f>
        <v>0</v>
      </c>
      <c r="G29" s="53"/>
      <c r="K29" s="54"/>
    </row>
    <row r="30" spans="1:11" x14ac:dyDescent="0.2">
      <c r="A30" s="25" t="s">
        <v>20</v>
      </c>
      <c r="B30" s="50" t="s">
        <v>42</v>
      </c>
      <c r="C30" s="51">
        <v>10.4</v>
      </c>
      <c r="D30" s="52" t="s">
        <v>34</v>
      </c>
      <c r="E30" s="45"/>
      <c r="F30" s="45">
        <f t="shared" si="0"/>
        <v>0</v>
      </c>
      <c r="G30" s="53"/>
      <c r="J30" s="55"/>
    </row>
    <row r="31" spans="1:11" x14ac:dyDescent="0.2">
      <c r="A31" s="25" t="s">
        <v>23</v>
      </c>
      <c r="B31" s="50" t="s">
        <v>43</v>
      </c>
      <c r="C31" s="51">
        <v>5.18</v>
      </c>
      <c r="D31" s="52" t="s">
        <v>34</v>
      </c>
      <c r="E31" s="45"/>
      <c r="F31" s="45">
        <f t="shared" si="0"/>
        <v>0</v>
      </c>
      <c r="G31" s="53"/>
      <c r="J31" s="55"/>
    </row>
    <row r="32" spans="1:11" ht="14.25" customHeight="1" x14ac:dyDescent="0.2">
      <c r="A32" s="25" t="s">
        <v>26</v>
      </c>
      <c r="B32" s="50" t="s">
        <v>44</v>
      </c>
      <c r="C32" s="51">
        <v>4.09</v>
      </c>
      <c r="D32" s="52" t="s">
        <v>34</v>
      </c>
      <c r="E32" s="45"/>
      <c r="F32" s="45">
        <f t="shared" si="0"/>
        <v>0</v>
      </c>
      <c r="G32" s="56"/>
      <c r="J32" s="55"/>
    </row>
    <row r="33" spans="1:10" ht="15.75" customHeight="1" x14ac:dyDescent="0.2">
      <c r="A33" s="25" t="s">
        <v>28</v>
      </c>
      <c r="B33" s="57" t="s">
        <v>45</v>
      </c>
      <c r="C33" s="51">
        <v>11.83</v>
      </c>
      <c r="D33" s="52" t="s">
        <v>34</v>
      </c>
      <c r="E33" s="45"/>
      <c r="F33" s="45">
        <f t="shared" si="0"/>
        <v>0</v>
      </c>
      <c r="G33" s="56"/>
      <c r="J33" s="55"/>
    </row>
    <row r="34" spans="1:10" ht="16.5" customHeight="1" x14ac:dyDescent="0.2">
      <c r="A34" s="25" t="s">
        <v>46</v>
      </c>
      <c r="B34" s="50" t="s">
        <v>47</v>
      </c>
      <c r="C34" s="51">
        <v>14.93</v>
      </c>
      <c r="D34" s="52" t="s">
        <v>34</v>
      </c>
      <c r="E34" s="45"/>
      <c r="F34" s="45">
        <f t="shared" si="0"/>
        <v>0</v>
      </c>
      <c r="G34" s="56"/>
      <c r="J34" s="55"/>
    </row>
    <row r="35" spans="1:10" ht="16.5" customHeight="1" x14ac:dyDescent="0.2">
      <c r="A35" s="25" t="s">
        <v>48</v>
      </c>
      <c r="B35" s="50" t="s">
        <v>49</v>
      </c>
      <c r="C35" s="51">
        <v>7.47</v>
      </c>
      <c r="D35" s="52" t="s">
        <v>34</v>
      </c>
      <c r="E35" s="45"/>
      <c r="F35" s="45">
        <f t="shared" si="0"/>
        <v>0</v>
      </c>
      <c r="G35" s="56"/>
      <c r="J35" s="55"/>
    </row>
    <row r="36" spans="1:10" ht="16.5" customHeight="1" x14ac:dyDescent="0.2">
      <c r="A36" s="25" t="s">
        <v>50</v>
      </c>
      <c r="B36" s="50" t="s">
        <v>51</v>
      </c>
      <c r="C36" s="51">
        <v>4.2699999999999996</v>
      </c>
      <c r="D36" s="52" t="s">
        <v>34</v>
      </c>
      <c r="E36" s="45"/>
      <c r="F36" s="45">
        <f t="shared" si="0"/>
        <v>0</v>
      </c>
      <c r="G36" s="56"/>
      <c r="J36" s="55"/>
    </row>
    <row r="37" spans="1:10" ht="25.5" x14ac:dyDescent="0.2">
      <c r="A37" s="25" t="s">
        <v>52</v>
      </c>
      <c r="B37" s="58" t="s">
        <v>53</v>
      </c>
      <c r="C37" s="51">
        <v>5.69</v>
      </c>
      <c r="D37" s="52" t="s">
        <v>34</v>
      </c>
      <c r="E37" s="45"/>
      <c r="F37" s="45">
        <f t="shared" si="0"/>
        <v>0</v>
      </c>
      <c r="G37" s="53"/>
      <c r="I37" s="44"/>
    </row>
    <row r="38" spans="1:10" ht="38.25" customHeight="1" x14ac:dyDescent="0.2">
      <c r="A38" s="25" t="s">
        <v>54</v>
      </c>
      <c r="B38" s="50" t="s">
        <v>55</v>
      </c>
      <c r="C38" s="51">
        <v>5.12</v>
      </c>
      <c r="D38" s="52" t="s">
        <v>34</v>
      </c>
      <c r="E38" s="45"/>
      <c r="F38" s="45">
        <f t="shared" si="0"/>
        <v>0</v>
      </c>
      <c r="G38" s="53"/>
    </row>
    <row r="39" spans="1:10" ht="25.5" x14ac:dyDescent="0.2">
      <c r="A39" s="25" t="s">
        <v>56</v>
      </c>
      <c r="B39" s="50" t="s">
        <v>57</v>
      </c>
      <c r="C39" s="51">
        <v>1.92</v>
      </c>
      <c r="D39" s="52" t="s">
        <v>34</v>
      </c>
      <c r="E39" s="45"/>
      <c r="F39" s="45">
        <f t="shared" si="0"/>
        <v>0</v>
      </c>
      <c r="G39" s="56"/>
      <c r="J39" s="55"/>
    </row>
    <row r="40" spans="1:10" ht="25.5" x14ac:dyDescent="0.2">
      <c r="A40" s="25" t="s">
        <v>58</v>
      </c>
      <c r="B40" s="50" t="s">
        <v>59</v>
      </c>
      <c r="C40" s="51">
        <v>1.3</v>
      </c>
      <c r="D40" s="52" t="s">
        <v>34</v>
      </c>
      <c r="E40" s="45"/>
      <c r="F40" s="45">
        <f t="shared" si="0"/>
        <v>0</v>
      </c>
      <c r="G40" s="56"/>
      <c r="J40" s="55"/>
    </row>
    <row r="41" spans="1:10" x14ac:dyDescent="0.2">
      <c r="A41" s="25" t="s">
        <v>60</v>
      </c>
      <c r="B41" s="50" t="s">
        <v>61</v>
      </c>
      <c r="C41" s="51">
        <v>0.23</v>
      </c>
      <c r="D41" s="52" t="s">
        <v>34</v>
      </c>
      <c r="E41" s="45"/>
      <c r="F41" s="45">
        <f t="shared" si="0"/>
        <v>0</v>
      </c>
      <c r="G41" s="56"/>
      <c r="J41" s="55"/>
    </row>
    <row r="42" spans="1:10" ht="25.5" x14ac:dyDescent="0.2">
      <c r="A42" s="25" t="s">
        <v>62</v>
      </c>
      <c r="B42" s="50" t="s">
        <v>63</v>
      </c>
      <c r="C42" s="51">
        <v>0.54</v>
      </c>
      <c r="D42" s="52" t="s">
        <v>34</v>
      </c>
      <c r="E42" s="45"/>
      <c r="F42" s="45">
        <f t="shared" si="0"/>
        <v>0</v>
      </c>
      <c r="G42" s="56"/>
      <c r="J42" s="55"/>
    </row>
    <row r="43" spans="1:10" x14ac:dyDescent="0.2">
      <c r="A43" s="25" t="s">
        <v>64</v>
      </c>
      <c r="B43" s="50" t="s">
        <v>65</v>
      </c>
      <c r="C43" s="51">
        <v>1.1200000000000001</v>
      </c>
      <c r="D43" s="52" t="s">
        <v>34</v>
      </c>
      <c r="E43" s="45"/>
      <c r="F43" s="45">
        <f t="shared" si="0"/>
        <v>0</v>
      </c>
      <c r="G43" s="56"/>
      <c r="J43" s="55"/>
    </row>
    <row r="44" spans="1:10" x14ac:dyDescent="0.2">
      <c r="A44" s="25" t="s">
        <v>66</v>
      </c>
      <c r="B44" s="50" t="s">
        <v>67</v>
      </c>
      <c r="C44" s="51">
        <v>4.9400000000000004</v>
      </c>
      <c r="D44" s="52" t="s">
        <v>34</v>
      </c>
      <c r="E44" s="45"/>
      <c r="F44" s="45">
        <f t="shared" si="0"/>
        <v>0</v>
      </c>
      <c r="G44" s="56"/>
      <c r="J44" s="55"/>
    </row>
    <row r="45" spans="1:10" ht="25.5" x14ac:dyDescent="0.2">
      <c r="A45" s="25" t="s">
        <v>68</v>
      </c>
      <c r="B45" s="50" t="s">
        <v>69</v>
      </c>
      <c r="C45" s="51">
        <v>0.72</v>
      </c>
      <c r="D45" s="52" t="s">
        <v>34</v>
      </c>
      <c r="E45" s="45"/>
      <c r="F45" s="45">
        <f t="shared" si="0"/>
        <v>0</v>
      </c>
      <c r="G45" s="56"/>
      <c r="J45" s="55"/>
    </row>
    <row r="46" spans="1:10" ht="25.5" x14ac:dyDescent="0.2">
      <c r="A46" s="25" t="s">
        <v>70</v>
      </c>
      <c r="B46" s="50" t="s">
        <v>71</v>
      </c>
      <c r="C46" s="51">
        <v>2.15</v>
      </c>
      <c r="D46" s="52" t="s">
        <v>34</v>
      </c>
      <c r="E46" s="45"/>
      <c r="F46" s="45">
        <f t="shared" si="0"/>
        <v>0</v>
      </c>
      <c r="G46" s="56"/>
      <c r="J46" s="55"/>
    </row>
    <row r="47" spans="1:10" x14ac:dyDescent="0.2">
      <c r="B47" s="60"/>
      <c r="C47" s="48"/>
      <c r="D47" s="49"/>
      <c r="E47" s="27"/>
      <c r="F47" s="27"/>
      <c r="G47" s="35"/>
      <c r="J47" s="55"/>
    </row>
    <row r="48" spans="1:10" ht="25.5" x14ac:dyDescent="0.2">
      <c r="A48" s="25" t="s">
        <v>72</v>
      </c>
      <c r="B48" s="50" t="s">
        <v>73</v>
      </c>
      <c r="C48" s="51">
        <v>12.83</v>
      </c>
      <c r="D48" s="52" t="s">
        <v>34</v>
      </c>
      <c r="E48" s="45"/>
      <c r="F48" s="45">
        <f t="shared" ref="F48:F63" si="1">C48*E48</f>
        <v>0</v>
      </c>
      <c r="G48" s="56"/>
      <c r="J48" s="55"/>
    </row>
    <row r="49" spans="1:10" x14ac:dyDescent="0.2">
      <c r="A49" s="25" t="s">
        <v>74</v>
      </c>
      <c r="B49" s="50" t="s">
        <v>75</v>
      </c>
      <c r="C49" s="51">
        <v>0.56000000000000005</v>
      </c>
      <c r="D49" s="52" t="s">
        <v>34</v>
      </c>
      <c r="E49" s="45"/>
      <c r="F49" s="45">
        <f t="shared" si="1"/>
        <v>0</v>
      </c>
      <c r="G49" s="56"/>
      <c r="J49" s="55"/>
    </row>
    <row r="50" spans="1:10" x14ac:dyDescent="0.2">
      <c r="A50" s="25" t="s">
        <v>76</v>
      </c>
      <c r="B50" s="50" t="s">
        <v>77</v>
      </c>
      <c r="C50" s="51">
        <v>0.38</v>
      </c>
      <c r="D50" s="52" t="s">
        <v>34</v>
      </c>
      <c r="E50" s="45"/>
      <c r="F50" s="45">
        <f t="shared" si="1"/>
        <v>0</v>
      </c>
      <c r="G50" s="56"/>
      <c r="J50" s="55"/>
    </row>
    <row r="51" spans="1:10" x14ac:dyDescent="0.2">
      <c r="A51" s="25" t="s">
        <v>78</v>
      </c>
      <c r="B51" s="50" t="s">
        <v>79</v>
      </c>
      <c r="C51" s="51">
        <v>1.1299999999999999</v>
      </c>
      <c r="D51" s="52" t="s">
        <v>34</v>
      </c>
      <c r="E51" s="45"/>
      <c r="F51" s="45">
        <f t="shared" si="1"/>
        <v>0</v>
      </c>
      <c r="G51" s="56"/>
      <c r="J51" s="55"/>
    </row>
    <row r="52" spans="1:10" x14ac:dyDescent="0.2">
      <c r="A52" s="25" t="s">
        <v>80</v>
      </c>
      <c r="B52" s="50" t="s">
        <v>81</v>
      </c>
      <c r="C52" s="51">
        <v>2.14</v>
      </c>
      <c r="D52" s="52" t="s">
        <v>34</v>
      </c>
      <c r="E52" s="45"/>
      <c r="F52" s="45">
        <f t="shared" si="1"/>
        <v>0</v>
      </c>
      <c r="G52" s="56"/>
      <c r="J52" s="55"/>
    </row>
    <row r="53" spans="1:10" x14ac:dyDescent="0.2">
      <c r="A53" s="25" t="s">
        <v>82</v>
      </c>
      <c r="B53" s="50" t="s">
        <v>83</v>
      </c>
      <c r="C53" s="51">
        <v>2.76</v>
      </c>
      <c r="D53" s="52" t="s">
        <v>34</v>
      </c>
      <c r="E53" s="45"/>
      <c r="F53" s="45">
        <f t="shared" si="1"/>
        <v>0</v>
      </c>
      <c r="G53" s="56"/>
      <c r="J53" s="55"/>
    </row>
    <row r="54" spans="1:10" x14ac:dyDescent="0.2">
      <c r="A54" s="25" t="s">
        <v>84</v>
      </c>
      <c r="B54" s="50" t="s">
        <v>85</v>
      </c>
      <c r="C54" s="51">
        <v>0.31</v>
      </c>
      <c r="D54" s="52" t="s">
        <v>34</v>
      </c>
      <c r="E54" s="45"/>
      <c r="F54" s="45">
        <f t="shared" si="1"/>
        <v>0</v>
      </c>
      <c r="G54" s="56"/>
      <c r="J54" s="55"/>
    </row>
    <row r="55" spans="1:10" x14ac:dyDescent="0.2">
      <c r="A55" s="25" t="s">
        <v>86</v>
      </c>
      <c r="B55" s="50" t="s">
        <v>87</v>
      </c>
      <c r="C55" s="51">
        <v>3.1</v>
      </c>
      <c r="D55" s="52" t="s">
        <v>34</v>
      </c>
      <c r="E55" s="45"/>
      <c r="F55" s="45">
        <f t="shared" si="1"/>
        <v>0</v>
      </c>
      <c r="G55" s="56"/>
      <c r="J55" s="55"/>
    </row>
    <row r="56" spans="1:10" x14ac:dyDescent="0.2">
      <c r="A56" s="25" t="s">
        <v>88</v>
      </c>
      <c r="B56" s="50" t="s">
        <v>89</v>
      </c>
      <c r="C56" s="51">
        <v>0.37</v>
      </c>
      <c r="D56" s="52" t="s">
        <v>34</v>
      </c>
      <c r="E56" s="45"/>
      <c r="F56" s="45">
        <f t="shared" si="1"/>
        <v>0</v>
      </c>
      <c r="G56" s="56"/>
      <c r="J56" s="55"/>
    </row>
    <row r="57" spans="1:10" x14ac:dyDescent="0.2">
      <c r="A57" s="25" t="s">
        <v>90</v>
      </c>
      <c r="B57" s="50" t="s">
        <v>91</v>
      </c>
      <c r="C57" s="51">
        <v>1.79</v>
      </c>
      <c r="D57" s="52" t="s">
        <v>34</v>
      </c>
      <c r="E57" s="45"/>
      <c r="F57" s="45">
        <f t="shared" si="1"/>
        <v>0</v>
      </c>
      <c r="G57" s="56"/>
      <c r="J57" s="55"/>
    </row>
    <row r="58" spans="1:10" x14ac:dyDescent="0.2">
      <c r="A58" s="25" t="s">
        <v>92</v>
      </c>
      <c r="B58" s="60" t="s">
        <v>93</v>
      </c>
      <c r="C58" s="48">
        <v>3.25</v>
      </c>
      <c r="D58" s="49" t="s">
        <v>34</v>
      </c>
      <c r="E58" s="27"/>
      <c r="F58" s="27">
        <f t="shared" si="1"/>
        <v>0</v>
      </c>
      <c r="G58" s="56"/>
      <c r="J58" s="55"/>
    </row>
    <row r="59" spans="1:10" ht="25.5" x14ac:dyDescent="0.2">
      <c r="A59" s="25" t="s">
        <v>94</v>
      </c>
      <c r="B59" s="60" t="s">
        <v>95</v>
      </c>
      <c r="C59" s="51">
        <v>0.18</v>
      </c>
      <c r="D59" s="52" t="s">
        <v>34</v>
      </c>
      <c r="E59" s="45"/>
      <c r="F59" s="45">
        <f t="shared" si="1"/>
        <v>0</v>
      </c>
      <c r="G59" s="56"/>
      <c r="J59" s="55"/>
    </row>
    <row r="60" spans="1:10" x14ac:dyDescent="0.2">
      <c r="A60" s="25" t="s">
        <v>96</v>
      </c>
      <c r="B60" s="50" t="s">
        <v>97</v>
      </c>
      <c r="C60" s="51">
        <v>2.68</v>
      </c>
      <c r="D60" s="52" t="s">
        <v>34</v>
      </c>
      <c r="E60" s="45"/>
      <c r="F60" s="45">
        <f t="shared" si="1"/>
        <v>0</v>
      </c>
      <c r="G60" s="56"/>
      <c r="J60" s="55"/>
    </row>
    <row r="61" spans="1:10" x14ac:dyDescent="0.2">
      <c r="A61" s="25" t="s">
        <v>98</v>
      </c>
      <c r="B61" s="50" t="s">
        <v>99</v>
      </c>
      <c r="C61" s="51">
        <v>0.56999999999999995</v>
      </c>
      <c r="D61" s="52" t="s">
        <v>34</v>
      </c>
      <c r="E61" s="45"/>
      <c r="F61" s="45">
        <f t="shared" si="1"/>
        <v>0</v>
      </c>
      <c r="G61" s="56"/>
      <c r="J61" s="55"/>
    </row>
    <row r="62" spans="1:10" x14ac:dyDescent="0.2">
      <c r="A62" s="25" t="s">
        <v>100</v>
      </c>
      <c r="B62" s="50" t="s">
        <v>101</v>
      </c>
      <c r="C62" s="51">
        <v>42.42</v>
      </c>
      <c r="D62" s="52" t="s">
        <v>34</v>
      </c>
      <c r="E62" s="45"/>
      <c r="F62" s="45">
        <f t="shared" si="1"/>
        <v>0</v>
      </c>
      <c r="G62" s="56"/>
      <c r="J62" s="55"/>
    </row>
    <row r="63" spans="1:10" ht="25.5" x14ac:dyDescent="0.2">
      <c r="A63" s="25" t="s">
        <v>102</v>
      </c>
      <c r="B63" s="50" t="s">
        <v>103</v>
      </c>
      <c r="C63" s="51">
        <v>254.95</v>
      </c>
      <c r="D63" s="52" t="s">
        <v>25</v>
      </c>
      <c r="E63" s="45"/>
      <c r="F63" s="45">
        <f t="shared" si="1"/>
        <v>0</v>
      </c>
      <c r="G63" s="56">
        <f>SUM(F29:F63)</f>
        <v>0</v>
      </c>
      <c r="J63" s="55"/>
    </row>
    <row r="64" spans="1:10" x14ac:dyDescent="0.2">
      <c r="A64" s="25"/>
      <c r="B64" s="50"/>
      <c r="C64" s="51"/>
      <c r="D64" s="52"/>
      <c r="E64" s="45"/>
      <c r="F64" s="45"/>
      <c r="G64" s="56"/>
      <c r="J64" s="55"/>
    </row>
    <row r="65" spans="1:10" x14ac:dyDescent="0.2">
      <c r="A65" s="36" t="s">
        <v>104</v>
      </c>
      <c r="B65" s="47" t="s">
        <v>105</v>
      </c>
      <c r="C65" s="48"/>
      <c r="D65" s="49"/>
    </row>
    <row r="66" spans="1:10" ht="38.25" x14ac:dyDescent="0.2">
      <c r="A66" s="61" t="s">
        <v>17</v>
      </c>
      <c r="B66" s="62" t="s">
        <v>106</v>
      </c>
      <c r="C66" s="48">
        <v>36.159999999999997</v>
      </c>
      <c r="D66" s="49" t="s">
        <v>25</v>
      </c>
      <c r="F66" s="27">
        <f t="shared" ref="F66:F71" si="2">C66*E66</f>
        <v>0</v>
      </c>
    </row>
    <row r="67" spans="1:10" ht="38.25" x14ac:dyDescent="0.2">
      <c r="A67" s="61" t="s">
        <v>20</v>
      </c>
      <c r="B67" s="62" t="s">
        <v>107</v>
      </c>
      <c r="C67" s="48">
        <v>1.67</v>
      </c>
      <c r="D67" s="49" t="s">
        <v>25</v>
      </c>
      <c r="F67" s="27">
        <f t="shared" si="2"/>
        <v>0</v>
      </c>
    </row>
    <row r="68" spans="1:10" ht="25.5" x14ac:dyDescent="0.2">
      <c r="A68" s="61" t="s">
        <v>23</v>
      </c>
      <c r="B68" s="60" t="s">
        <v>108</v>
      </c>
      <c r="C68" s="48">
        <v>102.31</v>
      </c>
      <c r="D68" s="49" t="s">
        <v>25</v>
      </c>
      <c r="E68" s="27"/>
      <c r="F68" s="27">
        <f t="shared" si="2"/>
        <v>0</v>
      </c>
      <c r="J68" s="54"/>
    </row>
    <row r="69" spans="1:10" ht="38.25" x14ac:dyDescent="0.2">
      <c r="A69" s="61" t="s">
        <v>26</v>
      </c>
      <c r="B69" s="62" t="s">
        <v>109</v>
      </c>
      <c r="C69" s="48">
        <v>109.02</v>
      </c>
      <c r="D69" s="49" t="s">
        <v>25</v>
      </c>
      <c r="E69" s="27"/>
      <c r="F69" s="27">
        <f t="shared" si="2"/>
        <v>0</v>
      </c>
      <c r="J69" s="54"/>
    </row>
    <row r="70" spans="1:10" ht="38.25" x14ac:dyDescent="0.2">
      <c r="A70" s="61" t="s">
        <v>28</v>
      </c>
      <c r="B70" s="62" t="s">
        <v>110</v>
      </c>
      <c r="C70" s="48">
        <v>21.32</v>
      </c>
      <c r="D70" s="49" t="s">
        <v>111</v>
      </c>
      <c r="E70" s="27"/>
      <c r="F70" s="27">
        <f t="shared" si="2"/>
        <v>0</v>
      </c>
      <c r="J70" s="54"/>
    </row>
    <row r="71" spans="1:10" ht="25.5" x14ac:dyDescent="0.2">
      <c r="A71" s="61" t="s">
        <v>46</v>
      </c>
      <c r="B71" s="60" t="s">
        <v>112</v>
      </c>
      <c r="C71" s="48">
        <v>199.38</v>
      </c>
      <c r="D71" s="49" t="s">
        <v>25</v>
      </c>
      <c r="E71" s="27"/>
      <c r="F71" s="27">
        <f t="shared" si="2"/>
        <v>0</v>
      </c>
      <c r="G71" s="35">
        <f>SUM(F66:F71)</f>
        <v>0</v>
      </c>
    </row>
    <row r="72" spans="1:10" x14ac:dyDescent="0.2">
      <c r="B72" s="40" t="s">
        <v>113</v>
      </c>
    </row>
    <row r="73" spans="1:10" x14ac:dyDescent="0.2">
      <c r="A73" s="36" t="s">
        <v>114</v>
      </c>
      <c r="B73" s="47" t="s">
        <v>115</v>
      </c>
      <c r="C73" s="48"/>
      <c r="D73" s="49"/>
    </row>
    <row r="74" spans="1:10" ht="25.5" x14ac:dyDescent="0.2">
      <c r="A74" s="61" t="s">
        <v>17</v>
      </c>
      <c r="B74" s="60" t="s">
        <v>116</v>
      </c>
      <c r="C74" s="48">
        <v>778.29</v>
      </c>
      <c r="D74" s="49" t="s">
        <v>25</v>
      </c>
      <c r="E74" s="27"/>
      <c r="F74" s="27">
        <f>C74*E74</f>
        <v>0</v>
      </c>
    </row>
    <row r="75" spans="1:10" ht="25.5" x14ac:dyDescent="0.2">
      <c r="A75" s="61" t="s">
        <v>20</v>
      </c>
      <c r="B75" s="60" t="s">
        <v>117</v>
      </c>
      <c r="C75" s="48">
        <v>778.29</v>
      </c>
      <c r="D75" s="49" t="s">
        <v>25</v>
      </c>
      <c r="E75" s="27"/>
      <c r="F75" s="27">
        <f>C75*E75</f>
        <v>0</v>
      </c>
      <c r="G75" s="35"/>
    </row>
    <row r="76" spans="1:10" x14ac:dyDescent="0.2">
      <c r="A76" s="61" t="s">
        <v>23</v>
      </c>
      <c r="B76" s="60" t="s">
        <v>118</v>
      </c>
      <c r="C76" s="48">
        <v>551.1</v>
      </c>
      <c r="D76" s="49" t="s">
        <v>25</v>
      </c>
      <c r="E76" s="27"/>
      <c r="F76" s="27">
        <f>C76*E76</f>
        <v>0</v>
      </c>
      <c r="G76" s="35"/>
    </row>
    <row r="77" spans="1:10" x14ac:dyDescent="0.2">
      <c r="A77" s="61" t="s">
        <v>26</v>
      </c>
      <c r="B77" s="60" t="s">
        <v>119</v>
      </c>
      <c r="C77" s="48">
        <v>237.82</v>
      </c>
      <c r="D77" s="49" t="s">
        <v>25</v>
      </c>
      <c r="E77" s="27"/>
      <c r="F77" s="27">
        <f>C77*E77</f>
        <v>0</v>
      </c>
      <c r="G77" s="35"/>
    </row>
    <row r="78" spans="1:10" x14ac:dyDescent="0.2">
      <c r="A78" s="61" t="s">
        <v>28</v>
      </c>
      <c r="B78" s="60" t="s">
        <v>120</v>
      </c>
      <c r="C78" s="48">
        <v>1248.2</v>
      </c>
      <c r="D78" s="49" t="s">
        <v>19</v>
      </c>
      <c r="E78" s="27"/>
      <c r="F78" s="27">
        <f>C78*E78</f>
        <v>0</v>
      </c>
      <c r="G78" s="35">
        <f>SUM(F74:F78)</f>
        <v>0</v>
      </c>
    </row>
    <row r="79" spans="1:10" x14ac:dyDescent="0.2">
      <c r="A79" s="61"/>
      <c r="B79" s="63"/>
      <c r="C79" s="48"/>
      <c r="D79" s="49"/>
      <c r="E79" s="48"/>
      <c r="F79" s="27"/>
      <c r="G79" s="64"/>
    </row>
    <row r="80" spans="1:10" x14ac:dyDescent="0.2">
      <c r="A80" s="61"/>
      <c r="B80" s="63"/>
      <c r="C80" s="48"/>
      <c r="D80" s="49"/>
      <c r="E80" s="48"/>
      <c r="F80" s="27"/>
      <c r="G80" s="64"/>
    </row>
    <row r="81" spans="1:7" x14ac:dyDescent="0.2">
      <c r="A81" s="61"/>
      <c r="B81" s="63"/>
      <c r="C81" s="48"/>
      <c r="D81" s="49"/>
      <c r="E81" s="48"/>
      <c r="F81" s="27"/>
      <c r="G81" s="64"/>
    </row>
    <row r="82" spans="1:7" x14ac:dyDescent="0.2">
      <c r="A82" s="36" t="s">
        <v>121</v>
      </c>
      <c r="B82" s="47" t="s">
        <v>122</v>
      </c>
      <c r="C82" s="48"/>
      <c r="D82" s="49"/>
      <c r="E82" s="48"/>
      <c r="F82" s="48" t="str">
        <f>IF(C82*E82=0,"",ROUND(C82*E82,2))</f>
        <v/>
      </c>
      <c r="G82" s="64"/>
    </row>
    <row r="83" spans="1:7" ht="25.5" x14ac:dyDescent="0.2">
      <c r="A83" s="25" t="s">
        <v>17</v>
      </c>
      <c r="B83" s="60" t="s">
        <v>123</v>
      </c>
      <c r="C83" s="48">
        <f>354.29-81.76</f>
        <v>272.53000000000003</v>
      </c>
      <c r="D83" s="49" t="s">
        <v>25</v>
      </c>
      <c r="E83" s="48"/>
      <c r="F83" s="27">
        <f>C83*E83</f>
        <v>0</v>
      </c>
      <c r="G83" s="64"/>
    </row>
    <row r="84" spans="1:7" ht="25.5" x14ac:dyDescent="0.2">
      <c r="A84" s="25" t="s">
        <v>20</v>
      </c>
      <c r="B84" s="60" t="s">
        <v>124</v>
      </c>
      <c r="C84" s="48">
        <v>144.04</v>
      </c>
      <c r="D84" s="49" t="s">
        <v>19</v>
      </c>
      <c r="E84" s="48"/>
      <c r="F84" s="27">
        <f>C84*E84</f>
        <v>0</v>
      </c>
      <c r="G84" s="65">
        <f>SUM(F83:F84)</f>
        <v>0</v>
      </c>
    </row>
    <row r="85" spans="1:7" x14ac:dyDescent="0.2">
      <c r="A85" s="66"/>
      <c r="B85" s="60"/>
      <c r="C85" s="48"/>
      <c r="D85" s="49"/>
      <c r="E85" s="27"/>
      <c r="F85" s="27"/>
      <c r="G85" s="35"/>
    </row>
    <row r="86" spans="1:7" x14ac:dyDescent="0.2">
      <c r="A86" s="36" t="s">
        <v>125</v>
      </c>
      <c r="B86" s="47" t="s">
        <v>126</v>
      </c>
      <c r="C86" s="48"/>
      <c r="D86" s="49"/>
      <c r="E86" s="48"/>
      <c r="F86" s="48" t="str">
        <f>IF(C86*E86=0,"",ROUND(C86*E86,2))</f>
        <v/>
      </c>
      <c r="G86" s="64"/>
    </row>
    <row r="87" spans="1:7" ht="40.5" customHeight="1" x14ac:dyDescent="0.2">
      <c r="A87" s="61" t="s">
        <v>17</v>
      </c>
      <c r="B87" s="60" t="s">
        <v>127</v>
      </c>
      <c r="C87" s="48">
        <f>1.65*2.9*7</f>
        <v>33.494999999999997</v>
      </c>
      <c r="D87" s="49" t="s">
        <v>25</v>
      </c>
      <c r="E87" s="48"/>
      <c r="F87" s="27">
        <f t="shared" ref="F87:F92" si="3">C87*E87</f>
        <v>0</v>
      </c>
      <c r="G87" s="67"/>
    </row>
    <row r="88" spans="1:7" ht="38.25" customHeight="1" x14ac:dyDescent="0.2">
      <c r="A88" s="68" t="s">
        <v>20</v>
      </c>
      <c r="B88" s="60" t="s">
        <v>128</v>
      </c>
      <c r="C88" s="48">
        <f>0.65*1.74*2</f>
        <v>2.262</v>
      </c>
      <c r="D88" s="49" t="s">
        <v>25</v>
      </c>
      <c r="E88" s="48"/>
      <c r="F88" s="27">
        <f t="shared" si="3"/>
        <v>0</v>
      </c>
      <c r="G88" s="67"/>
    </row>
    <row r="89" spans="1:7" ht="39" customHeight="1" x14ac:dyDescent="0.2">
      <c r="A89" s="61" t="s">
        <v>23</v>
      </c>
      <c r="B89" s="60" t="s">
        <v>129</v>
      </c>
      <c r="C89" s="48">
        <f>1.65*1.45*3</f>
        <v>7.1774999999999984</v>
      </c>
      <c r="D89" s="49" t="s">
        <v>25</v>
      </c>
      <c r="E89" s="48"/>
      <c r="F89" s="27">
        <f t="shared" si="3"/>
        <v>0</v>
      </c>
      <c r="G89" s="67"/>
    </row>
    <row r="90" spans="1:7" ht="37.5" customHeight="1" x14ac:dyDescent="0.2">
      <c r="A90" s="68" t="s">
        <v>26</v>
      </c>
      <c r="B90" s="50" t="s">
        <v>130</v>
      </c>
      <c r="C90" s="51">
        <v>4.79</v>
      </c>
      <c r="D90" s="52" t="s">
        <v>25</v>
      </c>
      <c r="E90" s="51"/>
      <c r="F90" s="45">
        <f t="shared" si="3"/>
        <v>0</v>
      </c>
      <c r="G90" s="6"/>
    </row>
    <row r="91" spans="1:7" ht="38.25" x14ac:dyDescent="0.2">
      <c r="A91" s="68" t="s">
        <v>28</v>
      </c>
      <c r="B91" s="50" t="s">
        <v>131</v>
      </c>
      <c r="C91" s="51">
        <f>0.4*2.9</f>
        <v>1.1599999999999999</v>
      </c>
      <c r="D91" s="52" t="s">
        <v>25</v>
      </c>
      <c r="E91" s="51"/>
      <c r="F91" s="45">
        <f t="shared" si="3"/>
        <v>0</v>
      </c>
      <c r="G91" s="69"/>
    </row>
    <row r="92" spans="1:7" ht="38.25" x14ac:dyDescent="0.2">
      <c r="A92" s="68" t="s">
        <v>46</v>
      </c>
      <c r="B92" s="50" t="s">
        <v>132</v>
      </c>
      <c r="C92" s="51">
        <v>0.36</v>
      </c>
      <c r="D92" s="52" t="s">
        <v>25</v>
      </c>
      <c r="E92" s="51"/>
      <c r="F92" s="45">
        <f t="shared" si="3"/>
        <v>0</v>
      </c>
      <c r="G92" s="65">
        <f>SUM(F87:F92)</f>
        <v>0</v>
      </c>
    </row>
    <row r="93" spans="1:7" x14ac:dyDescent="0.2">
      <c r="A93" s="66"/>
      <c r="B93" s="60"/>
      <c r="C93" s="48"/>
      <c r="D93" s="49"/>
      <c r="E93" s="27"/>
      <c r="F93" s="27" t="str">
        <f>IF(C93*E93=0,"",ROUND(C93*E93,2))</f>
        <v/>
      </c>
      <c r="G93" s="35"/>
    </row>
    <row r="94" spans="1:7" x14ac:dyDescent="0.2">
      <c r="A94" s="36" t="s">
        <v>133</v>
      </c>
      <c r="B94" s="47" t="s">
        <v>134</v>
      </c>
      <c r="C94" s="48"/>
      <c r="D94" s="49"/>
      <c r="E94" s="48"/>
      <c r="F94" s="48" t="str">
        <f>IF(C94*E94=0,"",ROUND(C94*E94,2))</f>
        <v/>
      </c>
      <c r="G94" s="64"/>
    </row>
    <row r="95" spans="1:7" ht="76.5" x14ac:dyDescent="0.2">
      <c r="A95" s="61" t="s">
        <v>17</v>
      </c>
      <c r="B95" s="62" t="s">
        <v>135</v>
      </c>
      <c r="C95" s="48">
        <v>8.39</v>
      </c>
      <c r="D95" s="49" t="s">
        <v>25</v>
      </c>
      <c r="E95" s="45"/>
      <c r="F95" s="27">
        <f>C95*E95</f>
        <v>0</v>
      </c>
      <c r="G95" s="64"/>
    </row>
    <row r="96" spans="1:7" ht="38.25" x14ac:dyDescent="0.2">
      <c r="A96" s="68" t="s">
        <v>20</v>
      </c>
      <c r="B96" s="60" t="s">
        <v>136</v>
      </c>
      <c r="C96" s="48">
        <v>7</v>
      </c>
      <c r="D96" s="49" t="s">
        <v>30</v>
      </c>
      <c r="E96" s="51"/>
      <c r="F96" s="27">
        <f>C96*E96</f>
        <v>0</v>
      </c>
      <c r="G96" s="64"/>
    </row>
    <row r="97" spans="1:7" ht="38.25" x14ac:dyDescent="0.2">
      <c r="A97" s="61" t="s">
        <v>23</v>
      </c>
      <c r="B97" s="60" t="s">
        <v>137</v>
      </c>
      <c r="C97" s="48">
        <v>3</v>
      </c>
      <c r="D97" s="49" t="s">
        <v>30</v>
      </c>
      <c r="E97" s="51"/>
      <c r="F97" s="27">
        <f>C97*E97</f>
        <v>0</v>
      </c>
      <c r="G97" s="64"/>
    </row>
    <row r="98" spans="1:7" ht="38.25" x14ac:dyDescent="0.2">
      <c r="A98" s="61" t="s">
        <v>26</v>
      </c>
      <c r="B98" s="60" t="s">
        <v>138</v>
      </c>
      <c r="C98" s="48">
        <v>1</v>
      </c>
      <c r="D98" s="49" t="s">
        <v>30</v>
      </c>
      <c r="E98" s="45"/>
      <c r="F98" s="27">
        <f>C98*E98</f>
        <v>0</v>
      </c>
      <c r="G98" s="64"/>
    </row>
    <row r="99" spans="1:7" ht="25.5" x14ac:dyDescent="0.2">
      <c r="A99" s="61" t="s">
        <v>28</v>
      </c>
      <c r="B99" s="60" t="s">
        <v>139</v>
      </c>
      <c r="C99" s="48">
        <v>5</v>
      </c>
      <c r="D99" s="49" t="s">
        <v>30</v>
      </c>
      <c r="E99" s="51"/>
      <c r="F99" s="27">
        <f>C99*E99</f>
        <v>0</v>
      </c>
      <c r="G99" s="65">
        <f>SUM(F95:F99)</f>
        <v>0</v>
      </c>
    </row>
    <row r="100" spans="1:7" x14ac:dyDescent="0.2">
      <c r="A100" s="61"/>
      <c r="B100" s="60"/>
      <c r="C100" s="48"/>
      <c r="D100" s="49"/>
      <c r="E100" s="48"/>
      <c r="F100" s="27"/>
      <c r="G100" s="65"/>
    </row>
    <row r="101" spans="1:7" x14ac:dyDescent="0.2">
      <c r="A101" s="61"/>
      <c r="B101" s="60"/>
      <c r="C101" s="48"/>
      <c r="D101" s="49"/>
      <c r="E101" s="48"/>
      <c r="F101" s="27"/>
      <c r="G101" s="65"/>
    </row>
    <row r="102" spans="1:7" x14ac:dyDescent="0.2">
      <c r="A102" s="61"/>
      <c r="B102" s="60"/>
      <c r="C102" s="48"/>
      <c r="D102" s="49"/>
      <c r="E102" s="48"/>
      <c r="F102" s="27"/>
      <c r="G102" s="65"/>
    </row>
    <row r="103" spans="1:7" x14ac:dyDescent="0.2">
      <c r="A103" s="61"/>
      <c r="B103" s="60"/>
      <c r="C103" s="48"/>
      <c r="D103" s="49"/>
      <c r="E103" s="48"/>
      <c r="F103" s="27"/>
      <c r="G103" s="65"/>
    </row>
    <row r="104" spans="1:7" x14ac:dyDescent="0.2">
      <c r="A104" s="36" t="s">
        <v>140</v>
      </c>
      <c r="B104" s="70" t="s">
        <v>141</v>
      </c>
      <c r="C104" s="51"/>
      <c r="D104" s="71"/>
      <c r="E104" s="48"/>
      <c r="F104" s="48"/>
      <c r="G104" s="64"/>
    </row>
    <row r="105" spans="1:7" ht="25.5" x14ac:dyDescent="0.2">
      <c r="A105" s="61" t="s">
        <v>17</v>
      </c>
      <c r="B105" s="50" t="s">
        <v>142</v>
      </c>
      <c r="C105" s="51">
        <v>104.8</v>
      </c>
      <c r="D105" s="49" t="s">
        <v>25</v>
      </c>
      <c r="E105" s="48"/>
      <c r="F105" s="27">
        <f>C105*E105</f>
        <v>0</v>
      </c>
      <c r="G105" s="64">
        <f>SUM(F105)</f>
        <v>0</v>
      </c>
    </row>
    <row r="106" spans="1:7" x14ac:dyDescent="0.2">
      <c r="A106" s="61"/>
      <c r="B106" s="50"/>
      <c r="C106" s="51"/>
      <c r="D106" s="49"/>
      <c r="E106" s="48"/>
      <c r="F106" s="27"/>
      <c r="G106" s="64"/>
    </row>
    <row r="107" spans="1:7" x14ac:dyDescent="0.2">
      <c r="A107" s="36" t="s">
        <v>143</v>
      </c>
      <c r="B107" s="72" t="s">
        <v>144</v>
      </c>
      <c r="C107" s="73"/>
      <c r="D107" s="74"/>
      <c r="E107" s="73"/>
      <c r="F107" s="73"/>
      <c r="G107" s="75"/>
    </row>
    <row r="108" spans="1:7" ht="25.5" x14ac:dyDescent="0.2">
      <c r="A108" s="61" t="s">
        <v>17</v>
      </c>
      <c r="B108" s="76" t="s">
        <v>145</v>
      </c>
      <c r="C108" s="73">
        <v>29.7</v>
      </c>
      <c r="D108" s="74" t="s">
        <v>19</v>
      </c>
      <c r="E108" s="73"/>
      <c r="F108" s="73">
        <f>ROUND(C108*E108,2)</f>
        <v>0</v>
      </c>
      <c r="G108" s="75"/>
    </row>
    <row r="109" spans="1:7" ht="25.5" x14ac:dyDescent="0.2">
      <c r="A109" s="68" t="s">
        <v>20</v>
      </c>
      <c r="B109" s="76" t="s">
        <v>146</v>
      </c>
      <c r="C109" s="73">
        <v>36</v>
      </c>
      <c r="D109" s="74" t="s">
        <v>30</v>
      </c>
      <c r="E109" s="73"/>
      <c r="F109" s="73">
        <f>ROUND(C109*E109,2)</f>
        <v>0</v>
      </c>
      <c r="G109" s="75"/>
    </row>
    <row r="110" spans="1:7" ht="25.5" x14ac:dyDescent="0.2">
      <c r="A110" s="61" t="s">
        <v>23</v>
      </c>
      <c r="B110" s="77" t="s">
        <v>147</v>
      </c>
      <c r="C110" s="73">
        <v>4.03</v>
      </c>
      <c r="D110" s="74" t="s">
        <v>25</v>
      </c>
      <c r="E110" s="73"/>
      <c r="F110" s="73">
        <f>ROUND(C110*E110,2)</f>
        <v>0</v>
      </c>
      <c r="G110" s="75"/>
    </row>
    <row r="111" spans="1:7" ht="27.75" customHeight="1" x14ac:dyDescent="0.2">
      <c r="A111" s="61" t="s">
        <v>26</v>
      </c>
      <c r="B111" s="76" t="s">
        <v>148</v>
      </c>
      <c r="C111" s="73">
        <v>5.8</v>
      </c>
      <c r="D111" s="74" t="s">
        <v>19</v>
      </c>
      <c r="E111" s="73"/>
      <c r="F111" s="73">
        <f>ROUND(C111*E111,2)</f>
        <v>0</v>
      </c>
      <c r="G111" s="75">
        <f>SUM(F108:F111)</f>
        <v>0</v>
      </c>
    </row>
    <row r="112" spans="1:7" ht="12.75" customHeight="1" x14ac:dyDescent="0.2">
      <c r="A112" s="61"/>
      <c r="B112" s="76"/>
      <c r="C112" s="73"/>
      <c r="D112" s="74"/>
      <c r="E112" s="73"/>
      <c r="F112" s="73"/>
      <c r="G112" s="75"/>
    </row>
    <row r="113" spans="1:10" x14ac:dyDescent="0.2">
      <c r="A113" s="36" t="s">
        <v>149</v>
      </c>
      <c r="B113" s="47" t="s">
        <v>150</v>
      </c>
      <c r="C113" s="48"/>
      <c r="D113" s="49"/>
      <c r="E113" s="48"/>
      <c r="F113" s="48"/>
      <c r="G113" s="64"/>
    </row>
    <row r="114" spans="1:10" x14ac:dyDescent="0.2">
      <c r="A114" s="61" t="s">
        <v>17</v>
      </c>
      <c r="B114" s="60" t="s">
        <v>151</v>
      </c>
      <c r="C114" s="48">
        <v>6</v>
      </c>
      <c r="D114" s="49" t="s">
        <v>30</v>
      </c>
      <c r="E114" s="48"/>
      <c r="F114" s="27">
        <f t="shared" ref="F114:F145" si="4">C114*E114</f>
        <v>0</v>
      </c>
      <c r="G114" s="64"/>
    </row>
    <row r="115" spans="1:10" ht="25.5" x14ac:dyDescent="0.2">
      <c r="A115" s="68" t="s">
        <v>20</v>
      </c>
      <c r="B115" s="60" t="s">
        <v>152</v>
      </c>
      <c r="C115" s="48">
        <v>5</v>
      </c>
      <c r="D115" s="49" t="s">
        <v>30</v>
      </c>
      <c r="E115" s="48"/>
      <c r="F115" s="27">
        <f t="shared" si="4"/>
        <v>0</v>
      </c>
      <c r="G115" s="64"/>
      <c r="I115" s="44"/>
    </row>
    <row r="116" spans="1:10" ht="24" customHeight="1" x14ac:dyDescent="0.2">
      <c r="A116" s="61" t="s">
        <v>23</v>
      </c>
      <c r="B116" s="60" t="s">
        <v>153</v>
      </c>
      <c r="C116" s="48">
        <v>1</v>
      </c>
      <c r="D116" s="49" t="s">
        <v>30</v>
      </c>
      <c r="E116" s="48"/>
      <c r="F116" s="27">
        <f t="shared" si="4"/>
        <v>0</v>
      </c>
      <c r="G116" s="64"/>
      <c r="I116" s="44"/>
    </row>
    <row r="117" spans="1:10" x14ac:dyDescent="0.2">
      <c r="A117" s="68" t="s">
        <v>26</v>
      </c>
      <c r="B117" s="60" t="s">
        <v>154</v>
      </c>
      <c r="C117" s="48">
        <v>3</v>
      </c>
      <c r="D117" s="49" t="s">
        <v>30</v>
      </c>
      <c r="E117" s="48"/>
      <c r="F117" s="27">
        <f t="shared" si="4"/>
        <v>0</v>
      </c>
      <c r="G117" s="64"/>
      <c r="J117" s="55"/>
    </row>
    <row r="118" spans="1:10" x14ac:dyDescent="0.2">
      <c r="A118" s="61" t="s">
        <v>28</v>
      </c>
      <c r="B118" s="50" t="s">
        <v>155</v>
      </c>
      <c r="C118" s="51">
        <v>6</v>
      </c>
      <c r="D118" s="52" t="s">
        <v>30</v>
      </c>
      <c r="E118" s="51"/>
      <c r="F118" s="45">
        <f t="shared" si="4"/>
        <v>0</v>
      </c>
      <c r="G118" s="64"/>
      <c r="J118" s="55"/>
    </row>
    <row r="119" spans="1:10" ht="25.5" x14ac:dyDescent="0.2">
      <c r="A119" s="68" t="s">
        <v>46</v>
      </c>
      <c r="B119" s="50" t="s">
        <v>156</v>
      </c>
      <c r="C119" s="51">
        <v>1</v>
      </c>
      <c r="D119" s="52" t="s">
        <v>30</v>
      </c>
      <c r="E119" s="51"/>
      <c r="F119" s="45">
        <f t="shared" si="4"/>
        <v>0</v>
      </c>
      <c r="G119" s="64"/>
      <c r="J119" s="55"/>
    </row>
    <row r="120" spans="1:10" ht="12" customHeight="1" x14ac:dyDescent="0.2">
      <c r="A120" s="61" t="s">
        <v>48</v>
      </c>
      <c r="B120" s="60" t="s">
        <v>157</v>
      </c>
      <c r="C120" s="48">
        <v>1</v>
      </c>
      <c r="D120" s="49" t="s">
        <v>30</v>
      </c>
      <c r="E120" s="51"/>
      <c r="F120" s="27">
        <f t="shared" si="4"/>
        <v>0</v>
      </c>
      <c r="G120" s="64"/>
      <c r="J120" s="55"/>
    </row>
    <row r="121" spans="1:10" ht="38.25" x14ac:dyDescent="0.2">
      <c r="A121" s="68" t="s">
        <v>50</v>
      </c>
      <c r="B121" s="78" t="s">
        <v>158</v>
      </c>
      <c r="C121" s="48">
        <v>3</v>
      </c>
      <c r="D121" s="49" t="s">
        <v>30</v>
      </c>
      <c r="E121" s="51"/>
      <c r="F121" s="27">
        <f t="shared" si="4"/>
        <v>0</v>
      </c>
      <c r="G121" s="64"/>
      <c r="J121" s="55"/>
    </row>
    <row r="122" spans="1:10" ht="38.25" x14ac:dyDescent="0.2">
      <c r="A122" s="61" t="s">
        <v>52</v>
      </c>
      <c r="B122" s="60" t="s">
        <v>159</v>
      </c>
      <c r="C122" s="48">
        <v>1</v>
      </c>
      <c r="D122" s="49" t="s">
        <v>30</v>
      </c>
      <c r="E122" s="51"/>
      <c r="F122" s="27">
        <f t="shared" si="4"/>
        <v>0</v>
      </c>
      <c r="G122" s="64"/>
      <c r="J122" s="55"/>
    </row>
    <row r="123" spans="1:10" ht="25.5" x14ac:dyDescent="0.2">
      <c r="A123" s="68" t="s">
        <v>54</v>
      </c>
      <c r="B123" s="50" t="s">
        <v>160</v>
      </c>
      <c r="C123" s="51">
        <v>21.1</v>
      </c>
      <c r="D123" s="52" t="s">
        <v>161</v>
      </c>
      <c r="E123" s="51"/>
      <c r="F123" s="45">
        <f t="shared" si="4"/>
        <v>0</v>
      </c>
      <c r="G123" s="64"/>
      <c r="J123" s="55"/>
    </row>
    <row r="124" spans="1:10" ht="25.5" x14ac:dyDescent="0.2">
      <c r="A124" s="61" t="s">
        <v>56</v>
      </c>
      <c r="B124" s="50" t="s">
        <v>162</v>
      </c>
      <c r="C124" s="51">
        <v>5</v>
      </c>
      <c r="D124" s="52" t="s">
        <v>30</v>
      </c>
      <c r="E124" s="51"/>
      <c r="F124" s="45">
        <f t="shared" si="4"/>
        <v>0</v>
      </c>
      <c r="G124" s="64"/>
      <c r="J124" s="55"/>
    </row>
    <row r="125" spans="1:10" ht="25.5" x14ac:dyDescent="0.2">
      <c r="A125" s="68" t="s">
        <v>58</v>
      </c>
      <c r="B125" s="50" t="s">
        <v>163</v>
      </c>
      <c r="C125" s="51">
        <v>1</v>
      </c>
      <c r="D125" s="52" t="s">
        <v>30</v>
      </c>
      <c r="E125" s="51"/>
      <c r="F125" s="45">
        <f t="shared" si="4"/>
        <v>0</v>
      </c>
      <c r="G125" s="64"/>
      <c r="J125" s="55"/>
    </row>
    <row r="126" spans="1:10" ht="25.5" x14ac:dyDescent="0.2">
      <c r="A126" s="61" t="s">
        <v>60</v>
      </c>
      <c r="B126" s="50" t="s">
        <v>164</v>
      </c>
      <c r="C126" s="51">
        <v>5</v>
      </c>
      <c r="D126" s="52" t="s">
        <v>30</v>
      </c>
      <c r="E126" s="51"/>
      <c r="F126" s="45">
        <f t="shared" si="4"/>
        <v>0</v>
      </c>
      <c r="G126" s="64"/>
      <c r="J126" s="55"/>
    </row>
    <row r="127" spans="1:10" ht="25.5" x14ac:dyDescent="0.2">
      <c r="A127" s="68" t="s">
        <v>62</v>
      </c>
      <c r="B127" s="50" t="s">
        <v>165</v>
      </c>
      <c r="C127" s="51">
        <v>1</v>
      </c>
      <c r="D127" s="52" t="s">
        <v>30</v>
      </c>
      <c r="E127" s="51"/>
      <c r="F127" s="45">
        <f t="shared" si="4"/>
        <v>0</v>
      </c>
      <c r="G127" s="64"/>
      <c r="J127" s="55"/>
    </row>
    <row r="128" spans="1:10" ht="25.5" x14ac:dyDescent="0.2">
      <c r="A128" s="61" t="s">
        <v>64</v>
      </c>
      <c r="B128" s="50" t="s">
        <v>166</v>
      </c>
      <c r="C128" s="51">
        <v>1</v>
      </c>
      <c r="D128" s="52" t="s">
        <v>30</v>
      </c>
      <c r="E128" s="51"/>
      <c r="F128" s="45">
        <f t="shared" si="4"/>
        <v>0</v>
      </c>
      <c r="G128" s="64"/>
      <c r="J128" s="55"/>
    </row>
    <row r="129" spans="1:10" ht="25.5" x14ac:dyDescent="0.2">
      <c r="A129" s="68" t="s">
        <v>66</v>
      </c>
      <c r="B129" s="50" t="s">
        <v>167</v>
      </c>
      <c r="C129" s="51">
        <v>1</v>
      </c>
      <c r="D129" s="52" t="s">
        <v>30</v>
      </c>
      <c r="E129" s="51"/>
      <c r="F129" s="45">
        <f t="shared" si="4"/>
        <v>0</v>
      </c>
      <c r="G129" s="64"/>
      <c r="J129" s="55"/>
    </row>
    <row r="130" spans="1:10" x14ac:dyDescent="0.2">
      <c r="A130" s="68"/>
      <c r="B130" s="50"/>
      <c r="C130" s="51"/>
      <c r="D130" s="52"/>
      <c r="E130" s="51"/>
      <c r="F130" s="45"/>
      <c r="G130" s="64"/>
      <c r="J130" s="55"/>
    </row>
    <row r="131" spans="1:10" x14ac:dyDescent="0.2">
      <c r="A131" s="68"/>
      <c r="B131" s="50"/>
      <c r="C131" s="51"/>
      <c r="D131" s="52"/>
      <c r="E131" s="51"/>
      <c r="F131" s="45"/>
      <c r="G131" s="64"/>
      <c r="J131" s="55"/>
    </row>
    <row r="132" spans="1:10" x14ac:dyDescent="0.2">
      <c r="A132" s="68"/>
      <c r="B132" s="50"/>
      <c r="C132" s="51"/>
      <c r="D132" s="52"/>
      <c r="E132" s="51"/>
      <c r="F132" s="45"/>
      <c r="G132" s="64"/>
      <c r="J132" s="55"/>
    </row>
    <row r="133" spans="1:10" x14ac:dyDescent="0.2">
      <c r="A133" s="68"/>
      <c r="B133" s="50"/>
      <c r="C133" s="51"/>
      <c r="D133" s="52"/>
      <c r="E133" s="51"/>
      <c r="F133" s="45"/>
      <c r="G133" s="64"/>
      <c r="J133" s="55"/>
    </row>
    <row r="134" spans="1:10" ht="25.5" x14ac:dyDescent="0.2">
      <c r="A134" s="61" t="s">
        <v>68</v>
      </c>
      <c r="B134" s="50" t="s">
        <v>168</v>
      </c>
      <c r="C134" s="51">
        <v>1</v>
      </c>
      <c r="D134" s="52" t="s">
        <v>30</v>
      </c>
      <c r="E134" s="51"/>
      <c r="F134" s="45">
        <f t="shared" si="4"/>
        <v>0</v>
      </c>
      <c r="G134" s="64"/>
      <c r="J134" s="55"/>
    </row>
    <row r="135" spans="1:10" ht="25.5" x14ac:dyDescent="0.2">
      <c r="A135" s="68" t="s">
        <v>70</v>
      </c>
      <c r="B135" s="50" t="s">
        <v>169</v>
      </c>
      <c r="C135" s="51">
        <v>2</v>
      </c>
      <c r="D135" s="52" t="s">
        <v>30</v>
      </c>
      <c r="E135" s="51"/>
      <c r="F135" s="45">
        <f t="shared" si="4"/>
        <v>0</v>
      </c>
      <c r="G135" s="64"/>
      <c r="J135" s="55"/>
    </row>
    <row r="136" spans="1:10" ht="25.5" x14ac:dyDescent="0.2">
      <c r="A136" s="61" t="s">
        <v>72</v>
      </c>
      <c r="B136" s="50" t="s">
        <v>170</v>
      </c>
      <c r="C136" s="51">
        <v>1</v>
      </c>
      <c r="D136" s="52" t="s">
        <v>30</v>
      </c>
      <c r="E136" s="51"/>
      <c r="F136" s="45">
        <f t="shared" si="4"/>
        <v>0</v>
      </c>
      <c r="G136" s="64"/>
      <c r="J136" s="55"/>
    </row>
    <row r="137" spans="1:10" ht="25.5" x14ac:dyDescent="0.2">
      <c r="A137" s="68" t="s">
        <v>74</v>
      </c>
      <c r="B137" s="79" t="s">
        <v>171</v>
      </c>
      <c r="C137" s="45">
        <v>12.59</v>
      </c>
      <c r="D137" s="80" t="s">
        <v>19</v>
      </c>
      <c r="E137" s="45"/>
      <c r="F137" s="45">
        <f t="shared" si="4"/>
        <v>0</v>
      </c>
      <c r="J137" s="55"/>
    </row>
    <row r="138" spans="1:10" ht="25.5" x14ac:dyDescent="0.2">
      <c r="A138" s="61" t="s">
        <v>76</v>
      </c>
      <c r="B138" s="79" t="s">
        <v>172</v>
      </c>
      <c r="C138" s="45">
        <v>40.270000000000003</v>
      </c>
      <c r="D138" s="80" t="s">
        <v>19</v>
      </c>
      <c r="E138" s="45"/>
      <c r="F138" s="45">
        <f t="shared" si="4"/>
        <v>0</v>
      </c>
      <c r="J138" s="55"/>
    </row>
    <row r="139" spans="1:10" ht="27" customHeight="1" x14ac:dyDescent="0.2">
      <c r="A139" s="68" t="s">
        <v>78</v>
      </c>
      <c r="B139" s="79" t="s">
        <v>173</v>
      </c>
      <c r="C139" s="45">
        <v>4.47</v>
      </c>
      <c r="D139" s="80" t="s">
        <v>19</v>
      </c>
      <c r="E139" s="51"/>
      <c r="F139" s="45">
        <f t="shared" si="4"/>
        <v>0</v>
      </c>
      <c r="G139" s="64"/>
      <c r="J139" s="55"/>
    </row>
    <row r="140" spans="1:10" ht="27" customHeight="1" x14ac:dyDescent="0.2">
      <c r="A140" s="61" t="s">
        <v>80</v>
      </c>
      <c r="B140" s="79" t="s">
        <v>174</v>
      </c>
      <c r="C140" s="45">
        <v>87.78</v>
      </c>
      <c r="D140" s="80" t="s">
        <v>19</v>
      </c>
      <c r="E140" s="51"/>
      <c r="F140" s="45">
        <f t="shared" si="4"/>
        <v>0</v>
      </c>
      <c r="J140" s="55"/>
    </row>
    <row r="141" spans="1:10" ht="27" customHeight="1" x14ac:dyDescent="0.2">
      <c r="A141" s="68" t="s">
        <v>82</v>
      </c>
      <c r="B141" s="79" t="s">
        <v>175</v>
      </c>
      <c r="C141" s="45">
        <v>6.65</v>
      </c>
      <c r="D141" s="80" t="s">
        <v>19</v>
      </c>
      <c r="E141" s="51"/>
      <c r="F141" s="45">
        <f t="shared" si="4"/>
        <v>0</v>
      </c>
    </row>
    <row r="142" spans="1:10" ht="25.5" x14ac:dyDescent="0.2">
      <c r="A142" s="61" t="s">
        <v>84</v>
      </c>
      <c r="B142" s="79" t="s">
        <v>176</v>
      </c>
      <c r="C142" s="45">
        <v>13.34</v>
      </c>
      <c r="D142" s="80" t="s">
        <v>19</v>
      </c>
      <c r="E142" s="51"/>
      <c r="F142" s="45">
        <f t="shared" si="4"/>
        <v>0</v>
      </c>
      <c r="G142" s="64"/>
      <c r="J142" s="54"/>
    </row>
    <row r="143" spans="1:10" ht="25.5" x14ac:dyDescent="0.2">
      <c r="A143" s="68" t="s">
        <v>86</v>
      </c>
      <c r="B143" s="40" t="s">
        <v>177</v>
      </c>
      <c r="C143" s="27">
        <v>9.65</v>
      </c>
      <c r="D143" s="28" t="s">
        <v>19</v>
      </c>
      <c r="E143" s="48"/>
      <c r="F143" s="27">
        <f t="shared" si="4"/>
        <v>0</v>
      </c>
      <c r="G143" s="81"/>
      <c r="J143" s="54"/>
    </row>
    <row r="144" spans="1:10" ht="25.5" x14ac:dyDescent="0.2">
      <c r="A144" s="68" t="s">
        <v>88</v>
      </c>
      <c r="B144" s="79" t="s">
        <v>178</v>
      </c>
      <c r="C144" s="45">
        <v>1.2</v>
      </c>
      <c r="D144" s="80" t="s">
        <v>19</v>
      </c>
      <c r="E144" s="51"/>
      <c r="F144" s="45">
        <f t="shared" si="4"/>
        <v>0</v>
      </c>
      <c r="J144" s="54"/>
    </row>
    <row r="145" spans="1:10" ht="25.5" x14ac:dyDescent="0.2">
      <c r="A145" s="68" t="s">
        <v>90</v>
      </c>
      <c r="B145" s="79" t="s">
        <v>179</v>
      </c>
      <c r="C145" s="45">
        <v>1.2</v>
      </c>
      <c r="D145" s="80" t="s">
        <v>19</v>
      </c>
      <c r="E145" s="51"/>
      <c r="F145" s="45">
        <f t="shared" si="4"/>
        <v>0</v>
      </c>
      <c r="G145" s="64"/>
      <c r="J145" s="54"/>
    </row>
    <row r="146" spans="1:10" x14ac:dyDescent="0.2">
      <c r="A146" s="68" t="s">
        <v>180</v>
      </c>
      <c r="B146" s="40" t="s">
        <v>181</v>
      </c>
      <c r="C146" s="27">
        <v>8</v>
      </c>
      <c r="D146" s="28" t="s">
        <v>30</v>
      </c>
      <c r="E146" s="45"/>
      <c r="F146" s="27">
        <f>C146*E146</f>
        <v>0</v>
      </c>
      <c r="J146" s="54"/>
    </row>
    <row r="147" spans="1:10" x14ac:dyDescent="0.2">
      <c r="A147" s="68" t="s">
        <v>182</v>
      </c>
      <c r="B147" s="40" t="s">
        <v>183</v>
      </c>
      <c r="C147" s="48">
        <v>1</v>
      </c>
      <c r="D147" s="49" t="s">
        <v>22</v>
      </c>
      <c r="E147" s="51"/>
      <c r="F147" s="27">
        <f>C147*E147</f>
        <v>0</v>
      </c>
      <c r="G147" s="64"/>
      <c r="J147" s="54"/>
    </row>
    <row r="148" spans="1:10" x14ac:dyDescent="0.2">
      <c r="A148" s="68"/>
      <c r="B148" s="40" t="s">
        <v>184</v>
      </c>
      <c r="C148" s="48">
        <v>1</v>
      </c>
      <c r="D148" s="49" t="s">
        <v>22</v>
      </c>
      <c r="E148" s="51"/>
      <c r="F148" s="27">
        <f>C148*E148</f>
        <v>0</v>
      </c>
      <c r="G148" s="64">
        <f>SUM(F114:F148)</f>
        <v>0</v>
      </c>
      <c r="J148" s="54"/>
    </row>
    <row r="149" spans="1:10" x14ac:dyDescent="0.2">
      <c r="A149" s="68"/>
      <c r="B149" s="6"/>
      <c r="C149" s="6"/>
      <c r="D149" s="6"/>
      <c r="E149" s="6"/>
      <c r="F149" s="6"/>
    </row>
    <row r="150" spans="1:10" x14ac:dyDescent="0.2">
      <c r="A150" s="36" t="s">
        <v>185</v>
      </c>
      <c r="B150" s="47" t="s">
        <v>186</v>
      </c>
      <c r="C150" s="48"/>
      <c r="D150" s="49"/>
      <c r="E150" s="48"/>
      <c r="F150" s="48" t="str">
        <f>IF(C150*E150=0,"",ROUND(C150*E150,2))</f>
        <v/>
      </c>
      <c r="G150" s="64"/>
    </row>
    <row r="151" spans="1:10" ht="25.5" x14ac:dyDescent="0.2">
      <c r="A151" s="61" t="s">
        <v>17</v>
      </c>
      <c r="B151" s="60" t="s">
        <v>187</v>
      </c>
      <c r="C151" s="48">
        <v>1546.61</v>
      </c>
      <c r="D151" s="49" t="s">
        <v>25</v>
      </c>
      <c r="E151" s="48"/>
      <c r="F151" s="27">
        <f>C151*E151</f>
        <v>0</v>
      </c>
      <c r="G151" s="64"/>
      <c r="H151" s="82"/>
    </row>
    <row r="152" spans="1:10" ht="25.5" x14ac:dyDescent="0.2">
      <c r="A152" s="68" t="s">
        <v>20</v>
      </c>
      <c r="B152" s="60" t="s">
        <v>188</v>
      </c>
      <c r="C152" s="48">
        <f>1203.1+7.74+18.92</f>
        <v>1229.76</v>
      </c>
      <c r="D152" s="49" t="s">
        <v>25</v>
      </c>
      <c r="E152" s="48"/>
      <c r="F152" s="27">
        <f>C152*E152</f>
        <v>0</v>
      </c>
      <c r="G152" s="64"/>
      <c r="H152" s="54"/>
    </row>
    <row r="153" spans="1:10" ht="25.5" x14ac:dyDescent="0.2">
      <c r="A153" s="61" t="s">
        <v>23</v>
      </c>
      <c r="B153" s="60" t="s">
        <v>189</v>
      </c>
      <c r="C153" s="48">
        <v>91.24</v>
      </c>
      <c r="D153" s="49" t="s">
        <v>25</v>
      </c>
      <c r="E153" s="48"/>
      <c r="F153" s="27">
        <f>C153*E153</f>
        <v>0</v>
      </c>
      <c r="G153" s="64"/>
    </row>
    <row r="154" spans="1:10" ht="38.25" x14ac:dyDescent="0.2">
      <c r="A154" s="61" t="s">
        <v>26</v>
      </c>
      <c r="B154" s="60" t="s">
        <v>190</v>
      </c>
      <c r="C154" s="48">
        <v>105.69</v>
      </c>
      <c r="D154" s="49" t="s">
        <v>25</v>
      </c>
      <c r="E154" s="48"/>
      <c r="F154" s="27">
        <f>C154*E154</f>
        <v>0</v>
      </c>
      <c r="G154" s="64"/>
    </row>
    <row r="155" spans="1:10" ht="38.25" x14ac:dyDescent="0.2">
      <c r="A155" s="61" t="s">
        <v>28</v>
      </c>
      <c r="B155" s="60" t="s">
        <v>191</v>
      </c>
      <c r="C155" s="48">
        <v>119.92</v>
      </c>
      <c r="D155" s="49" t="s">
        <v>25</v>
      </c>
      <c r="E155" s="48"/>
      <c r="F155" s="27">
        <f>C155*E155</f>
        <v>0</v>
      </c>
      <c r="G155" s="64">
        <f>SUM(F151:F155)</f>
        <v>0</v>
      </c>
    </row>
    <row r="156" spans="1:10" x14ac:dyDescent="0.2">
      <c r="A156" s="66"/>
      <c r="B156" s="83"/>
      <c r="C156" s="48"/>
      <c r="D156" s="49"/>
      <c r="E156" s="48"/>
      <c r="F156" s="27"/>
      <c r="G156" s="64"/>
    </row>
    <row r="157" spans="1:10" x14ac:dyDescent="0.2">
      <c r="A157" s="36" t="s">
        <v>192</v>
      </c>
      <c r="B157" s="63" t="s">
        <v>193</v>
      </c>
      <c r="C157" s="51"/>
      <c r="D157" s="84"/>
      <c r="E157" s="85"/>
      <c r="F157" s="45"/>
    </row>
    <row r="158" spans="1:10" ht="38.25" x14ac:dyDescent="0.2">
      <c r="A158" s="25" t="s">
        <v>17</v>
      </c>
      <c r="B158" s="40" t="s">
        <v>194</v>
      </c>
      <c r="C158" s="45">
        <v>49.24</v>
      </c>
      <c r="D158" s="80" t="s">
        <v>25</v>
      </c>
      <c r="E158" s="45"/>
      <c r="F158" s="45">
        <f>C158*E158</f>
        <v>0</v>
      </c>
    </row>
    <row r="159" spans="1:10" x14ac:dyDescent="0.2">
      <c r="A159" s="25"/>
      <c r="C159" s="45"/>
      <c r="D159" s="80"/>
      <c r="E159" s="45"/>
      <c r="F159" s="45"/>
    </row>
    <row r="160" spans="1:10" x14ac:dyDescent="0.2">
      <c r="A160" s="25"/>
      <c r="C160" s="45"/>
      <c r="D160" s="80"/>
      <c r="E160" s="45"/>
      <c r="F160" s="45"/>
    </row>
    <row r="161" spans="1:10" ht="25.5" customHeight="1" x14ac:dyDescent="0.2">
      <c r="A161" s="61" t="s">
        <v>20</v>
      </c>
      <c r="B161" s="86" t="s">
        <v>195</v>
      </c>
      <c r="C161" s="48">
        <v>29.5</v>
      </c>
      <c r="D161" s="49" t="s">
        <v>25</v>
      </c>
      <c r="E161" s="48"/>
      <c r="F161" s="27">
        <f>C161*E161</f>
        <v>0</v>
      </c>
      <c r="G161" s="64"/>
    </row>
    <row r="162" spans="1:10" ht="54.75" customHeight="1" x14ac:dyDescent="0.2">
      <c r="A162" s="61" t="s">
        <v>23</v>
      </c>
      <c r="B162" s="60" t="s">
        <v>196</v>
      </c>
      <c r="C162" s="48">
        <f>2.7*4</f>
        <v>10.8</v>
      </c>
      <c r="D162" s="49" t="s">
        <v>19</v>
      </c>
      <c r="E162" s="48"/>
      <c r="F162" s="27">
        <f>C162*E162</f>
        <v>0</v>
      </c>
      <c r="G162" s="6"/>
    </row>
    <row r="163" spans="1:10" ht="38.25" customHeight="1" x14ac:dyDescent="0.2">
      <c r="A163" s="61" t="s">
        <v>26</v>
      </c>
      <c r="B163" s="79" t="s">
        <v>197</v>
      </c>
      <c r="C163" s="48">
        <v>46.75</v>
      </c>
      <c r="D163" s="49" t="s">
        <v>19</v>
      </c>
      <c r="E163" s="48"/>
      <c r="F163" s="27">
        <f>C163*E163</f>
        <v>0</v>
      </c>
      <c r="G163" s="35">
        <f>SUM(F158:F163)</f>
        <v>0</v>
      </c>
    </row>
    <row r="164" spans="1:10" x14ac:dyDescent="0.2">
      <c r="A164" s="68"/>
      <c r="C164" s="48"/>
      <c r="D164" s="49"/>
      <c r="E164" s="48"/>
      <c r="F164" s="27"/>
      <c r="G164" s="64"/>
    </row>
    <row r="165" spans="1:10" x14ac:dyDescent="0.2">
      <c r="B165" s="271" t="s">
        <v>198</v>
      </c>
      <c r="C165" s="271"/>
      <c r="D165" s="271"/>
      <c r="E165" s="271"/>
      <c r="F165" s="35" t="s">
        <v>199</v>
      </c>
      <c r="G165" s="29">
        <f>SUM((G19:G163))</f>
        <v>0</v>
      </c>
    </row>
    <row r="166" spans="1:10" x14ac:dyDescent="0.2">
      <c r="B166" s="87"/>
      <c r="C166" s="88"/>
      <c r="D166" s="39"/>
      <c r="E166" s="34"/>
      <c r="F166" s="35"/>
      <c r="G166" s="29"/>
    </row>
    <row r="167" spans="1:10" x14ac:dyDescent="0.2">
      <c r="A167" s="89" t="s">
        <v>200</v>
      </c>
      <c r="B167" s="63" t="s">
        <v>201</v>
      </c>
    </row>
    <row r="168" spans="1:10" x14ac:dyDescent="0.2">
      <c r="B168" s="40" t="s">
        <v>113</v>
      </c>
    </row>
    <row r="169" spans="1:10" x14ac:dyDescent="0.2">
      <c r="A169" s="36" t="s">
        <v>15</v>
      </c>
      <c r="B169" s="37" t="s">
        <v>16</v>
      </c>
      <c r="C169" s="38"/>
      <c r="D169" s="39"/>
      <c r="E169" s="27"/>
      <c r="F169" s="34"/>
      <c r="G169" s="35"/>
      <c r="J169" s="82"/>
    </row>
    <row r="170" spans="1:10" x14ac:dyDescent="0.2">
      <c r="A170" s="25" t="s">
        <v>17</v>
      </c>
      <c r="B170" s="40" t="s">
        <v>21</v>
      </c>
      <c r="C170" s="27">
        <v>1</v>
      </c>
      <c r="D170" s="28" t="s">
        <v>22</v>
      </c>
      <c r="E170" s="27"/>
      <c r="F170" s="27">
        <f>C170*E170</f>
        <v>0</v>
      </c>
      <c r="G170" s="35">
        <f>SUM(F170:F170)</f>
        <v>0</v>
      </c>
    </row>
    <row r="172" spans="1:10" x14ac:dyDescent="0.2">
      <c r="A172" s="36" t="s">
        <v>31</v>
      </c>
      <c r="B172" s="47" t="s">
        <v>40</v>
      </c>
      <c r="C172" s="48"/>
      <c r="D172" s="49"/>
    </row>
    <row r="173" spans="1:10" x14ac:dyDescent="0.2">
      <c r="A173" s="61" t="s">
        <v>17</v>
      </c>
      <c r="B173" s="50" t="s">
        <v>65</v>
      </c>
      <c r="C173" s="51">
        <v>0.73</v>
      </c>
      <c r="D173" s="52" t="s">
        <v>34</v>
      </c>
      <c r="E173" s="45"/>
      <c r="F173" s="45">
        <f t="shared" ref="F173:F191" si="5">C173*E173</f>
        <v>0</v>
      </c>
      <c r="I173" s="82"/>
    </row>
    <row r="174" spans="1:10" x14ac:dyDescent="0.2">
      <c r="A174" s="61" t="s">
        <v>20</v>
      </c>
      <c r="B174" s="50" t="s">
        <v>67</v>
      </c>
      <c r="C174" s="51">
        <v>3.41</v>
      </c>
      <c r="D174" s="52" t="s">
        <v>34</v>
      </c>
      <c r="E174" s="45"/>
      <c r="F174" s="45">
        <f t="shared" si="5"/>
        <v>0</v>
      </c>
      <c r="I174" s="90"/>
    </row>
    <row r="175" spans="1:10" ht="25.5" x14ac:dyDescent="0.2">
      <c r="A175" s="61" t="s">
        <v>23</v>
      </c>
      <c r="B175" s="50" t="s">
        <v>71</v>
      </c>
      <c r="C175" s="51">
        <v>1.49</v>
      </c>
      <c r="D175" s="52" t="s">
        <v>34</v>
      </c>
      <c r="E175" s="45"/>
      <c r="F175" s="45">
        <f t="shared" si="5"/>
        <v>0</v>
      </c>
    </row>
    <row r="176" spans="1:10" ht="25.5" x14ac:dyDescent="0.2">
      <c r="A176" s="61" t="s">
        <v>26</v>
      </c>
      <c r="B176" s="50" t="s">
        <v>202</v>
      </c>
      <c r="C176" s="51">
        <v>0.5</v>
      </c>
      <c r="D176" s="52" t="s">
        <v>34</v>
      </c>
      <c r="E176" s="45"/>
      <c r="F176" s="45">
        <f t="shared" si="5"/>
        <v>0</v>
      </c>
    </row>
    <row r="177" spans="1:10" ht="25.5" x14ac:dyDescent="0.2">
      <c r="A177" s="61" t="s">
        <v>28</v>
      </c>
      <c r="B177" s="50" t="s">
        <v>73</v>
      </c>
      <c r="C177" s="51">
        <v>8.8699999999999992</v>
      </c>
      <c r="D177" s="52" t="s">
        <v>34</v>
      </c>
      <c r="E177" s="45"/>
      <c r="F177" s="45">
        <f t="shared" si="5"/>
        <v>0</v>
      </c>
    </row>
    <row r="178" spans="1:10" x14ac:dyDescent="0.2">
      <c r="A178" s="61" t="s">
        <v>46</v>
      </c>
      <c r="B178" s="50" t="s">
        <v>75</v>
      </c>
      <c r="C178" s="51">
        <v>0.39</v>
      </c>
      <c r="D178" s="52" t="s">
        <v>34</v>
      </c>
      <c r="E178" s="45"/>
      <c r="F178" s="45">
        <f t="shared" si="5"/>
        <v>0</v>
      </c>
    </row>
    <row r="179" spans="1:10" x14ac:dyDescent="0.2">
      <c r="A179" s="61" t="s">
        <v>48</v>
      </c>
      <c r="B179" s="50" t="s">
        <v>77</v>
      </c>
      <c r="C179" s="51">
        <v>0.26</v>
      </c>
      <c r="D179" s="52" t="s">
        <v>34</v>
      </c>
      <c r="E179" s="45"/>
      <c r="F179" s="45">
        <f t="shared" si="5"/>
        <v>0</v>
      </c>
    </row>
    <row r="180" spans="1:10" x14ac:dyDescent="0.2">
      <c r="A180" s="61" t="s">
        <v>50</v>
      </c>
      <c r="B180" s="50" t="s">
        <v>79</v>
      </c>
      <c r="C180" s="51">
        <v>0.65</v>
      </c>
      <c r="D180" s="52" t="s">
        <v>34</v>
      </c>
      <c r="E180" s="45"/>
      <c r="F180" s="45">
        <f t="shared" si="5"/>
        <v>0</v>
      </c>
    </row>
    <row r="181" spans="1:10" x14ac:dyDescent="0.2">
      <c r="A181" s="61" t="s">
        <v>52</v>
      </c>
      <c r="B181" s="50" t="s">
        <v>203</v>
      </c>
      <c r="C181" s="51">
        <v>2.14</v>
      </c>
      <c r="D181" s="52" t="s">
        <v>34</v>
      </c>
      <c r="E181" s="45"/>
      <c r="F181" s="45">
        <f t="shared" si="5"/>
        <v>0</v>
      </c>
    </row>
    <row r="182" spans="1:10" x14ac:dyDescent="0.2">
      <c r="A182" s="61" t="s">
        <v>54</v>
      </c>
      <c r="B182" s="50" t="s">
        <v>83</v>
      </c>
      <c r="C182" s="51">
        <v>2.76</v>
      </c>
      <c r="D182" s="52" t="s">
        <v>34</v>
      </c>
      <c r="E182" s="45"/>
      <c r="F182" s="45">
        <f t="shared" si="5"/>
        <v>0</v>
      </c>
    </row>
    <row r="183" spans="1:10" x14ac:dyDescent="0.2">
      <c r="A183" s="61" t="s">
        <v>56</v>
      </c>
      <c r="B183" s="50" t="s">
        <v>204</v>
      </c>
      <c r="C183" s="51">
        <v>0.21</v>
      </c>
      <c r="D183" s="52" t="s">
        <v>34</v>
      </c>
      <c r="E183" s="45"/>
      <c r="F183" s="45">
        <f t="shared" si="5"/>
        <v>0</v>
      </c>
    </row>
    <row r="184" spans="1:10" x14ac:dyDescent="0.2">
      <c r="A184" s="61" t="s">
        <v>58</v>
      </c>
      <c r="B184" s="50" t="s">
        <v>205</v>
      </c>
      <c r="C184" s="51">
        <v>3.76</v>
      </c>
      <c r="D184" s="52" t="s">
        <v>34</v>
      </c>
      <c r="E184" s="45"/>
      <c r="F184" s="45">
        <f t="shared" si="5"/>
        <v>0</v>
      </c>
    </row>
    <row r="185" spans="1:10" x14ac:dyDescent="0.2">
      <c r="A185" s="61" t="s">
        <v>60</v>
      </c>
      <c r="B185" s="50" t="s">
        <v>206</v>
      </c>
      <c r="C185" s="51">
        <v>0.37</v>
      </c>
      <c r="D185" s="52" t="s">
        <v>34</v>
      </c>
      <c r="E185" s="45"/>
      <c r="F185" s="45">
        <f t="shared" si="5"/>
        <v>0</v>
      </c>
    </row>
    <row r="186" spans="1:10" x14ac:dyDescent="0.2">
      <c r="A186" s="61" t="s">
        <v>62</v>
      </c>
      <c r="B186" s="50" t="s">
        <v>91</v>
      </c>
      <c r="C186" s="51">
        <v>2.69</v>
      </c>
      <c r="D186" s="52" t="s">
        <v>34</v>
      </c>
      <c r="E186" s="45"/>
      <c r="F186" s="45">
        <f t="shared" si="5"/>
        <v>0</v>
      </c>
      <c r="G186" s="56"/>
    </row>
    <row r="187" spans="1:10" ht="38.25" x14ac:dyDescent="0.2">
      <c r="A187" s="61" t="s">
        <v>64</v>
      </c>
      <c r="B187" s="50" t="s">
        <v>207</v>
      </c>
      <c r="C187" s="51">
        <v>0.18</v>
      </c>
      <c r="D187" s="52" t="s">
        <v>34</v>
      </c>
      <c r="E187" s="45"/>
      <c r="F187" s="45">
        <f t="shared" si="5"/>
        <v>0</v>
      </c>
      <c r="G187" s="56"/>
    </row>
    <row r="188" spans="1:10" x14ac:dyDescent="0.2">
      <c r="A188" s="61" t="s">
        <v>66</v>
      </c>
      <c r="B188" s="50" t="s">
        <v>208</v>
      </c>
      <c r="C188" s="51">
        <v>2.78</v>
      </c>
      <c r="D188" s="52" t="s">
        <v>34</v>
      </c>
      <c r="E188" s="45"/>
      <c r="F188" s="45">
        <f t="shared" si="5"/>
        <v>0</v>
      </c>
      <c r="G188" s="56"/>
    </row>
    <row r="189" spans="1:10" ht="25.5" x14ac:dyDescent="0.2">
      <c r="A189" s="61" t="s">
        <v>68</v>
      </c>
      <c r="B189" s="50" t="s">
        <v>209</v>
      </c>
      <c r="C189" s="51">
        <v>0.18</v>
      </c>
      <c r="D189" s="52" t="s">
        <v>34</v>
      </c>
      <c r="E189" s="45"/>
      <c r="F189" s="45">
        <f t="shared" si="5"/>
        <v>0</v>
      </c>
      <c r="G189" s="56"/>
    </row>
    <row r="190" spans="1:10" x14ac:dyDescent="0.2">
      <c r="A190" s="61" t="s">
        <v>70</v>
      </c>
      <c r="B190" s="50" t="s">
        <v>97</v>
      </c>
      <c r="C190" s="51">
        <v>2.68</v>
      </c>
      <c r="D190" s="52" t="s">
        <v>34</v>
      </c>
      <c r="E190" s="45"/>
      <c r="F190" s="45">
        <f t="shared" si="5"/>
        <v>0</v>
      </c>
      <c r="G190" s="56"/>
      <c r="J190" s="55"/>
    </row>
    <row r="191" spans="1:10" x14ac:dyDescent="0.2">
      <c r="A191" s="61" t="s">
        <v>210</v>
      </c>
      <c r="B191" s="50" t="s">
        <v>101</v>
      </c>
      <c r="C191" s="51">
        <v>42.42</v>
      </c>
      <c r="D191" s="52" t="s">
        <v>34</v>
      </c>
      <c r="E191" s="45"/>
      <c r="F191" s="45">
        <f t="shared" si="5"/>
        <v>0</v>
      </c>
      <c r="G191" s="56">
        <f>SUM(F173:F191)</f>
        <v>0</v>
      </c>
    </row>
    <row r="192" spans="1:10" x14ac:dyDescent="0.2">
      <c r="A192" s="91"/>
      <c r="B192" s="92"/>
      <c r="C192" s="93"/>
      <c r="D192" s="94"/>
      <c r="E192" s="95"/>
      <c r="F192" s="95"/>
    </row>
    <row r="193" spans="1:7" x14ac:dyDescent="0.2">
      <c r="A193" s="36" t="s">
        <v>39</v>
      </c>
      <c r="B193" s="47" t="s">
        <v>105</v>
      </c>
      <c r="C193" s="48"/>
      <c r="D193" s="49"/>
    </row>
    <row r="194" spans="1:7" ht="38.25" x14ac:dyDescent="0.2">
      <c r="A194" s="61" t="s">
        <v>17</v>
      </c>
      <c r="B194" s="62" t="s">
        <v>211</v>
      </c>
      <c r="C194" s="48">
        <v>99.73</v>
      </c>
      <c r="D194" s="49" t="s">
        <v>25</v>
      </c>
      <c r="E194" s="45"/>
      <c r="F194" s="27">
        <f>C194*E194</f>
        <v>0</v>
      </c>
    </row>
    <row r="195" spans="1:7" ht="25.5" x14ac:dyDescent="0.2">
      <c r="A195" s="61" t="s">
        <v>20</v>
      </c>
      <c r="B195" s="60" t="s">
        <v>112</v>
      </c>
      <c r="C195" s="48">
        <v>118.07</v>
      </c>
      <c r="D195" s="49" t="s">
        <v>25</v>
      </c>
      <c r="E195" s="45"/>
      <c r="F195" s="27">
        <f>C195*E195</f>
        <v>0</v>
      </c>
      <c r="G195" s="35">
        <f>SUM(F194:F195)</f>
        <v>0</v>
      </c>
    </row>
    <row r="196" spans="1:7" x14ac:dyDescent="0.2">
      <c r="B196" s="40" t="s">
        <v>113</v>
      </c>
      <c r="E196" s="85"/>
    </row>
    <row r="197" spans="1:7" x14ac:dyDescent="0.2">
      <c r="A197" s="36" t="s">
        <v>104</v>
      </c>
      <c r="B197" s="47" t="s">
        <v>115</v>
      </c>
      <c r="C197" s="48"/>
      <c r="D197" s="49"/>
      <c r="E197" s="85"/>
    </row>
    <row r="198" spans="1:7" ht="25.5" x14ac:dyDescent="0.2">
      <c r="A198" s="61" t="s">
        <v>17</v>
      </c>
      <c r="B198" s="60" t="s">
        <v>116</v>
      </c>
      <c r="C198" s="48">
        <v>616.21</v>
      </c>
      <c r="D198" s="49" t="s">
        <v>25</v>
      </c>
      <c r="E198" s="45"/>
      <c r="F198" s="27">
        <f t="shared" ref="F198:F203" si="6">C198*E198</f>
        <v>0</v>
      </c>
    </row>
    <row r="199" spans="1:7" ht="25.5" x14ac:dyDescent="0.2">
      <c r="A199" s="61" t="s">
        <v>20</v>
      </c>
      <c r="B199" s="60" t="s">
        <v>117</v>
      </c>
      <c r="C199" s="48">
        <v>616.16999999999996</v>
      </c>
      <c r="D199" s="49" t="s">
        <v>25</v>
      </c>
      <c r="E199" s="45"/>
      <c r="F199" s="27">
        <f t="shared" si="6"/>
        <v>0</v>
      </c>
      <c r="G199" s="35"/>
    </row>
    <row r="200" spans="1:7" x14ac:dyDescent="0.2">
      <c r="A200" s="61" t="s">
        <v>23</v>
      </c>
      <c r="B200" s="60" t="s">
        <v>118</v>
      </c>
      <c r="C200" s="48">
        <v>243.85</v>
      </c>
      <c r="D200" s="49" t="s">
        <v>25</v>
      </c>
      <c r="E200" s="45"/>
      <c r="F200" s="27">
        <f t="shared" si="6"/>
        <v>0</v>
      </c>
      <c r="G200" s="35"/>
    </row>
    <row r="201" spans="1:7" x14ac:dyDescent="0.2">
      <c r="A201" s="61" t="s">
        <v>26</v>
      </c>
      <c r="B201" s="60" t="s">
        <v>119</v>
      </c>
      <c r="C201" s="48">
        <v>142.35</v>
      </c>
      <c r="D201" s="49" t="s">
        <v>25</v>
      </c>
      <c r="E201" s="45"/>
      <c r="F201" s="27">
        <f t="shared" si="6"/>
        <v>0</v>
      </c>
      <c r="G201" s="35"/>
    </row>
    <row r="202" spans="1:7" x14ac:dyDescent="0.2">
      <c r="A202" s="61" t="s">
        <v>28</v>
      </c>
      <c r="B202" s="60" t="s">
        <v>120</v>
      </c>
      <c r="C202" s="48">
        <v>1044.6500000000001</v>
      </c>
      <c r="D202" s="49" t="s">
        <v>19</v>
      </c>
      <c r="E202" s="45"/>
      <c r="F202" s="27">
        <f t="shared" si="6"/>
        <v>0</v>
      </c>
      <c r="G202" s="35"/>
    </row>
    <row r="203" spans="1:7" x14ac:dyDescent="0.2">
      <c r="A203" s="61" t="s">
        <v>46</v>
      </c>
      <c r="B203" s="40" t="s">
        <v>212</v>
      </c>
      <c r="C203" s="96">
        <v>36.6</v>
      </c>
      <c r="D203" s="49" t="s">
        <v>19</v>
      </c>
      <c r="E203" s="45"/>
      <c r="F203" s="27">
        <f t="shared" si="6"/>
        <v>0</v>
      </c>
      <c r="G203" s="35">
        <f>SUM(F198:F203)</f>
        <v>0</v>
      </c>
    </row>
    <row r="204" spans="1:7" x14ac:dyDescent="0.2">
      <c r="A204" s="66"/>
      <c r="B204" s="60"/>
      <c r="C204" s="48"/>
      <c r="D204" s="49"/>
      <c r="E204" s="45"/>
      <c r="F204" s="27"/>
      <c r="G204" s="35"/>
    </row>
    <row r="205" spans="1:7" x14ac:dyDescent="0.2">
      <c r="A205" s="36" t="s">
        <v>114</v>
      </c>
      <c r="B205" s="47" t="s">
        <v>150</v>
      </c>
      <c r="C205" s="48"/>
      <c r="D205" s="49"/>
      <c r="E205" s="51"/>
      <c r="F205" s="48" t="str">
        <f>IF(C205*E205=0,"",ROUND(C205*E205,2))</f>
        <v/>
      </c>
      <c r="G205" s="64"/>
    </row>
    <row r="206" spans="1:7" x14ac:dyDescent="0.2">
      <c r="A206" s="61" t="s">
        <v>17</v>
      </c>
      <c r="B206" s="50" t="s">
        <v>213</v>
      </c>
      <c r="C206" s="48">
        <v>5</v>
      </c>
      <c r="D206" s="49" t="s">
        <v>30</v>
      </c>
      <c r="E206" s="51"/>
      <c r="F206" s="27">
        <f t="shared" ref="F206:F218" si="7">C206*E206</f>
        <v>0</v>
      </c>
      <c r="G206" s="64"/>
    </row>
    <row r="207" spans="1:7" ht="25.5" x14ac:dyDescent="0.2">
      <c r="A207" s="68" t="s">
        <v>20</v>
      </c>
      <c r="B207" s="50" t="s">
        <v>214</v>
      </c>
      <c r="C207" s="48">
        <v>4</v>
      </c>
      <c r="D207" s="49" t="s">
        <v>30</v>
      </c>
      <c r="E207" s="51"/>
      <c r="F207" s="27">
        <f t="shared" si="7"/>
        <v>0</v>
      </c>
      <c r="G207" s="64"/>
    </row>
    <row r="208" spans="1:7" x14ac:dyDescent="0.2">
      <c r="A208" s="61" t="s">
        <v>23</v>
      </c>
      <c r="B208" s="50" t="s">
        <v>215</v>
      </c>
      <c r="C208" s="48">
        <v>3</v>
      </c>
      <c r="D208" s="49" t="s">
        <v>30</v>
      </c>
      <c r="E208" s="51"/>
      <c r="F208" s="27">
        <f t="shared" si="7"/>
        <v>0</v>
      </c>
      <c r="G208" s="64"/>
    </row>
    <row r="209" spans="1:7" x14ac:dyDescent="0.2">
      <c r="A209" s="68" t="s">
        <v>26</v>
      </c>
      <c r="B209" s="50" t="s">
        <v>155</v>
      </c>
      <c r="C209" s="51">
        <f>C206</f>
        <v>5</v>
      </c>
      <c r="D209" s="52" t="s">
        <v>30</v>
      </c>
      <c r="E209" s="51"/>
      <c r="F209" s="45">
        <f t="shared" si="7"/>
        <v>0</v>
      </c>
      <c r="G209" s="64"/>
    </row>
    <row r="210" spans="1:7" ht="25.5" x14ac:dyDescent="0.2">
      <c r="A210" s="61" t="s">
        <v>28</v>
      </c>
      <c r="B210" s="97" t="s">
        <v>216</v>
      </c>
      <c r="C210" s="51">
        <v>2</v>
      </c>
      <c r="D210" s="52" t="s">
        <v>30</v>
      </c>
      <c r="E210" s="51"/>
      <c r="F210" s="45">
        <f t="shared" si="7"/>
        <v>0</v>
      </c>
      <c r="G210" s="64"/>
    </row>
    <row r="211" spans="1:7" ht="25.5" x14ac:dyDescent="0.2">
      <c r="A211" s="68" t="s">
        <v>46</v>
      </c>
      <c r="B211" s="50" t="s">
        <v>217</v>
      </c>
      <c r="C211" s="51">
        <v>21.1</v>
      </c>
      <c r="D211" s="52" t="s">
        <v>161</v>
      </c>
      <c r="E211" s="51"/>
      <c r="F211" s="45">
        <f t="shared" si="7"/>
        <v>0</v>
      </c>
      <c r="G211" s="64"/>
    </row>
    <row r="212" spans="1:7" ht="25.5" x14ac:dyDescent="0.2">
      <c r="A212" s="61" t="s">
        <v>48</v>
      </c>
      <c r="B212" s="50" t="s">
        <v>218</v>
      </c>
      <c r="C212" s="51">
        <v>2</v>
      </c>
      <c r="D212" s="52" t="s">
        <v>30</v>
      </c>
      <c r="E212" s="51"/>
      <c r="F212" s="45">
        <f t="shared" si="7"/>
        <v>0</v>
      </c>
      <c r="G212" s="64"/>
    </row>
    <row r="213" spans="1:7" ht="25.5" x14ac:dyDescent="0.2">
      <c r="A213" s="68" t="s">
        <v>50</v>
      </c>
      <c r="B213" s="50" t="s">
        <v>219</v>
      </c>
      <c r="C213" s="51">
        <v>8</v>
      </c>
      <c r="D213" s="52" t="s">
        <v>30</v>
      </c>
      <c r="E213" s="51"/>
      <c r="F213" s="45">
        <f t="shared" si="7"/>
        <v>0</v>
      </c>
      <c r="G213" s="64"/>
    </row>
    <row r="214" spans="1:7" ht="25.5" x14ac:dyDescent="0.2">
      <c r="A214" s="61" t="s">
        <v>52</v>
      </c>
      <c r="B214" s="50" t="s">
        <v>220</v>
      </c>
      <c r="C214" s="51">
        <v>1</v>
      </c>
      <c r="D214" s="52" t="s">
        <v>30</v>
      </c>
      <c r="E214" s="51"/>
      <c r="F214" s="45">
        <f t="shared" si="7"/>
        <v>0</v>
      </c>
      <c r="G214" s="64"/>
    </row>
    <row r="215" spans="1:7" ht="25.5" x14ac:dyDescent="0.2">
      <c r="A215" s="68" t="s">
        <v>54</v>
      </c>
      <c r="B215" s="50" t="s">
        <v>221</v>
      </c>
      <c r="C215" s="51">
        <v>6</v>
      </c>
      <c r="D215" s="52" t="s">
        <v>30</v>
      </c>
      <c r="E215" s="51"/>
      <c r="F215" s="45">
        <f t="shared" si="7"/>
        <v>0</v>
      </c>
      <c r="G215" s="64"/>
    </row>
    <row r="216" spans="1:7" ht="25.5" x14ac:dyDescent="0.2">
      <c r="A216" s="61" t="s">
        <v>56</v>
      </c>
      <c r="B216" s="79" t="s">
        <v>222</v>
      </c>
      <c r="C216" s="45">
        <v>1</v>
      </c>
      <c r="D216" s="80" t="s">
        <v>30</v>
      </c>
      <c r="E216" s="45"/>
      <c r="F216" s="45">
        <f t="shared" si="7"/>
        <v>0</v>
      </c>
    </row>
    <row r="217" spans="1:7" x14ac:dyDescent="0.2">
      <c r="A217" s="68" t="s">
        <v>58</v>
      </c>
      <c r="B217" s="79" t="s">
        <v>223</v>
      </c>
      <c r="C217" s="51">
        <v>1</v>
      </c>
      <c r="D217" s="52" t="s">
        <v>224</v>
      </c>
      <c r="E217" s="51"/>
      <c r="F217" s="45">
        <f t="shared" si="7"/>
        <v>0</v>
      </c>
      <c r="G217" s="64"/>
    </row>
    <row r="218" spans="1:7" x14ac:dyDescent="0.2">
      <c r="A218" s="61" t="s">
        <v>60</v>
      </c>
      <c r="B218" s="40" t="s">
        <v>184</v>
      </c>
      <c r="C218" s="48">
        <v>1</v>
      </c>
      <c r="D218" s="49" t="s">
        <v>224</v>
      </c>
      <c r="E218" s="51"/>
      <c r="F218" s="27">
        <f t="shared" si="7"/>
        <v>0</v>
      </c>
      <c r="G218" s="64">
        <f>SUM(F206:F218)</f>
        <v>0</v>
      </c>
    </row>
    <row r="219" spans="1:7" x14ac:dyDescent="0.2">
      <c r="A219" s="66"/>
      <c r="B219" s="60"/>
      <c r="C219" s="48"/>
      <c r="D219" s="49"/>
      <c r="E219" s="27"/>
      <c r="F219" s="27"/>
      <c r="G219" s="35"/>
    </row>
    <row r="220" spans="1:7" x14ac:dyDescent="0.2">
      <c r="A220" s="36" t="s">
        <v>121</v>
      </c>
      <c r="B220" s="47" t="s">
        <v>122</v>
      </c>
      <c r="C220" s="48"/>
      <c r="D220" s="49"/>
      <c r="E220" s="48"/>
      <c r="F220" s="48" t="str">
        <f>IF(C220*E220=0,"",ROUND(C220*E220,2))</f>
        <v/>
      </c>
      <c r="G220" s="64"/>
    </row>
    <row r="221" spans="1:7" ht="25.5" x14ac:dyDescent="0.2">
      <c r="A221" s="25" t="s">
        <v>17</v>
      </c>
      <c r="B221" s="60" t="s">
        <v>123</v>
      </c>
      <c r="C221" s="48">
        <f>354.29-81.76</f>
        <v>272.53000000000003</v>
      </c>
      <c r="D221" s="49" t="s">
        <v>25</v>
      </c>
      <c r="E221" s="48"/>
      <c r="F221" s="27">
        <f>C221*E221</f>
        <v>0</v>
      </c>
      <c r="G221" s="64"/>
    </row>
    <row r="222" spans="1:7" ht="25.5" x14ac:dyDescent="0.2">
      <c r="A222" s="25" t="s">
        <v>20</v>
      </c>
      <c r="B222" s="60" t="s">
        <v>225</v>
      </c>
      <c r="C222" s="48">
        <v>105.12</v>
      </c>
      <c r="D222" s="49" t="s">
        <v>19</v>
      </c>
      <c r="E222" s="48"/>
      <c r="F222" s="27">
        <f>C222*E222</f>
        <v>0</v>
      </c>
      <c r="G222" s="65">
        <f>SUM(F221:F222)</f>
        <v>0</v>
      </c>
    </row>
    <row r="223" spans="1:7" x14ac:dyDescent="0.2">
      <c r="A223" s="66"/>
      <c r="B223" s="60"/>
      <c r="C223" s="48"/>
      <c r="D223" s="49"/>
      <c r="E223" s="27"/>
      <c r="F223" s="27"/>
      <c r="G223" s="35"/>
    </row>
    <row r="224" spans="1:7" x14ac:dyDescent="0.2">
      <c r="A224" s="36" t="s">
        <v>125</v>
      </c>
      <c r="B224" s="47" t="s">
        <v>126</v>
      </c>
      <c r="C224" s="48"/>
      <c r="D224" s="49"/>
      <c r="E224" s="48"/>
      <c r="F224" s="48" t="str">
        <f>IF(C224*E224=0,"",ROUND(C224*E224,2))</f>
        <v/>
      </c>
      <c r="G224" s="64"/>
    </row>
    <row r="225" spans="1:7" ht="36.75" customHeight="1" x14ac:dyDescent="0.2">
      <c r="A225" s="61" t="s">
        <v>17</v>
      </c>
      <c r="B225" s="60" t="s">
        <v>226</v>
      </c>
      <c r="C225" s="48">
        <f>1.65*2.9*9</f>
        <v>43.064999999999991</v>
      </c>
      <c r="D225" s="49" t="s">
        <v>25</v>
      </c>
      <c r="E225" s="48"/>
      <c r="F225" s="27">
        <f>C225*E225</f>
        <v>0</v>
      </c>
      <c r="G225" s="67"/>
    </row>
    <row r="226" spans="1:7" ht="38.25" x14ac:dyDescent="0.2">
      <c r="A226" s="68" t="s">
        <v>20</v>
      </c>
      <c r="B226" s="60" t="s">
        <v>227</v>
      </c>
      <c r="C226" s="48">
        <f>0.65*1.74*2</f>
        <v>2.262</v>
      </c>
      <c r="D226" s="49" t="s">
        <v>25</v>
      </c>
      <c r="E226" s="48"/>
      <c r="F226" s="27">
        <f>C226*E226</f>
        <v>0</v>
      </c>
      <c r="G226" s="65">
        <f>SUM(F225:F226)</f>
        <v>0</v>
      </c>
    </row>
    <row r="227" spans="1:7" x14ac:dyDescent="0.2">
      <c r="A227" s="36" t="s">
        <v>133</v>
      </c>
      <c r="B227" s="47" t="s">
        <v>134</v>
      </c>
      <c r="C227" s="48"/>
      <c r="D227" s="49"/>
      <c r="E227" s="48"/>
      <c r="F227" s="48" t="str">
        <f>IF(C227*E227=0,"",ROUND(C227*E227,2))</f>
        <v/>
      </c>
      <c r="G227" s="64"/>
    </row>
    <row r="228" spans="1:7" ht="38.25" x14ac:dyDescent="0.2">
      <c r="A228" s="61" t="s">
        <v>17</v>
      </c>
      <c r="B228" s="60" t="s">
        <v>228</v>
      </c>
      <c r="C228" s="48">
        <v>3</v>
      </c>
      <c r="D228" s="49" t="s">
        <v>30</v>
      </c>
      <c r="E228" s="48"/>
      <c r="F228" s="27">
        <f>C228*E228</f>
        <v>0</v>
      </c>
      <c r="G228" s="64"/>
    </row>
    <row r="229" spans="1:7" ht="38.25" x14ac:dyDescent="0.2">
      <c r="A229" s="68" t="s">
        <v>20</v>
      </c>
      <c r="B229" s="60" t="s">
        <v>229</v>
      </c>
      <c r="C229" s="48">
        <v>2</v>
      </c>
      <c r="D229" s="49" t="s">
        <v>30</v>
      </c>
      <c r="E229" s="48"/>
      <c r="F229" s="27">
        <f>C229*E229</f>
        <v>0</v>
      </c>
      <c r="G229" s="64"/>
    </row>
    <row r="230" spans="1:7" ht="25.5" x14ac:dyDescent="0.2">
      <c r="A230" s="61" t="s">
        <v>23</v>
      </c>
      <c r="B230" s="60" t="s">
        <v>139</v>
      </c>
      <c r="C230" s="48">
        <v>5</v>
      </c>
      <c r="D230" s="49" t="s">
        <v>30</v>
      </c>
      <c r="E230" s="48"/>
      <c r="F230" s="27">
        <f>C230*E230</f>
        <v>0</v>
      </c>
      <c r="G230" s="65">
        <f>SUM(F228:F230)</f>
        <v>0</v>
      </c>
    </row>
    <row r="231" spans="1:7" x14ac:dyDescent="0.2">
      <c r="A231" s="61"/>
      <c r="B231" s="60"/>
      <c r="C231" s="48"/>
      <c r="D231" s="49"/>
      <c r="E231" s="27"/>
      <c r="F231" s="27"/>
      <c r="G231" s="35"/>
    </row>
    <row r="232" spans="1:7" x14ac:dyDescent="0.2">
      <c r="A232" s="36" t="s">
        <v>140</v>
      </c>
      <c r="B232" s="47" t="s">
        <v>186</v>
      </c>
      <c r="C232" s="48"/>
      <c r="D232" s="49"/>
      <c r="E232" s="48"/>
      <c r="F232" s="48" t="str">
        <f>IF(C232*E232=0,"",ROUND(C232*E232,2))</f>
        <v/>
      </c>
      <c r="G232" s="64"/>
    </row>
    <row r="233" spans="1:7" ht="25.5" x14ac:dyDescent="0.2">
      <c r="A233" s="61" t="s">
        <v>17</v>
      </c>
      <c r="B233" s="60" t="s">
        <v>187</v>
      </c>
      <c r="C233" s="48">
        <v>1002.41</v>
      </c>
      <c r="D233" s="49" t="s">
        <v>25</v>
      </c>
      <c r="E233" s="48"/>
      <c r="F233" s="27">
        <f>C233*E233</f>
        <v>0</v>
      </c>
      <c r="G233" s="64"/>
    </row>
    <row r="234" spans="1:7" ht="25.5" x14ac:dyDescent="0.2">
      <c r="A234" s="68" t="s">
        <v>20</v>
      </c>
      <c r="B234" s="60" t="s">
        <v>188</v>
      </c>
      <c r="C234" s="48">
        <v>461.63</v>
      </c>
      <c r="D234" s="49" t="s">
        <v>25</v>
      </c>
      <c r="E234" s="48"/>
      <c r="F234" s="27">
        <f>C234*E234</f>
        <v>0</v>
      </c>
      <c r="G234" s="64"/>
    </row>
    <row r="235" spans="1:7" ht="25.5" x14ac:dyDescent="0.2">
      <c r="A235" s="61" t="s">
        <v>23</v>
      </c>
      <c r="B235" s="60" t="s">
        <v>189</v>
      </c>
      <c r="C235" s="48">
        <v>233.9</v>
      </c>
      <c r="D235" s="49" t="s">
        <v>25</v>
      </c>
      <c r="E235" s="48"/>
      <c r="F235" s="27">
        <f>C235*E235</f>
        <v>0</v>
      </c>
      <c r="G235" s="64"/>
    </row>
    <row r="236" spans="1:7" ht="38.25" x14ac:dyDescent="0.2">
      <c r="A236" s="61" t="s">
        <v>26</v>
      </c>
      <c r="B236" s="50" t="s">
        <v>190</v>
      </c>
      <c r="C236" s="48">
        <v>151.85</v>
      </c>
      <c r="D236" s="52" t="s">
        <v>25</v>
      </c>
      <c r="E236" s="51"/>
      <c r="F236" s="45">
        <f>C236*E236</f>
        <v>0</v>
      </c>
      <c r="G236" s="64"/>
    </row>
    <row r="237" spans="1:7" ht="38.25" x14ac:dyDescent="0.2">
      <c r="A237" s="61" t="s">
        <v>28</v>
      </c>
      <c r="B237" s="50" t="s">
        <v>191</v>
      </c>
      <c r="C237" s="48">
        <v>155.03</v>
      </c>
      <c r="D237" s="52" t="s">
        <v>25</v>
      </c>
      <c r="E237" s="51"/>
      <c r="F237" s="45">
        <f>C237*E237</f>
        <v>0</v>
      </c>
      <c r="G237" s="64">
        <f>SUM(F233:F237)</f>
        <v>0</v>
      </c>
    </row>
    <row r="238" spans="1:7" x14ac:dyDescent="0.2">
      <c r="A238" s="61"/>
      <c r="B238" s="50"/>
      <c r="C238" s="51"/>
      <c r="D238" s="52"/>
      <c r="E238" s="48"/>
      <c r="F238" s="27"/>
      <c r="G238" s="64"/>
    </row>
    <row r="239" spans="1:7" x14ac:dyDescent="0.2">
      <c r="A239" s="36" t="s">
        <v>143</v>
      </c>
      <c r="B239" s="70" t="s">
        <v>230</v>
      </c>
      <c r="C239" s="51"/>
      <c r="D239" s="52"/>
      <c r="E239" s="48"/>
      <c r="F239" s="48"/>
      <c r="G239" s="64"/>
    </row>
    <row r="240" spans="1:7" ht="25.5" x14ac:dyDescent="0.2">
      <c r="A240" s="61" t="s">
        <v>17</v>
      </c>
      <c r="B240" s="50" t="s">
        <v>231</v>
      </c>
      <c r="C240" s="51">
        <v>104.8</v>
      </c>
      <c r="D240" s="52" t="s">
        <v>25</v>
      </c>
      <c r="E240" s="48"/>
      <c r="F240" s="27">
        <f>C240*E240</f>
        <v>0</v>
      </c>
      <c r="G240" s="64">
        <f>SUM(F240)</f>
        <v>0</v>
      </c>
    </row>
    <row r="241" spans="1:14" x14ac:dyDescent="0.2">
      <c r="A241" s="98"/>
      <c r="B241" s="50"/>
      <c r="C241" s="51"/>
      <c r="D241" s="52"/>
      <c r="E241" s="99"/>
      <c r="F241" s="100"/>
      <c r="G241" s="81"/>
    </row>
    <row r="242" spans="1:14" x14ac:dyDescent="0.2">
      <c r="A242" s="36" t="s">
        <v>149</v>
      </c>
      <c r="B242" s="72" t="s">
        <v>144</v>
      </c>
      <c r="C242" s="73"/>
      <c r="D242" s="74"/>
      <c r="E242" s="73"/>
      <c r="F242" s="73"/>
      <c r="G242" s="75"/>
    </row>
    <row r="243" spans="1:14" ht="25.5" x14ac:dyDescent="0.2">
      <c r="A243" s="61" t="s">
        <v>17</v>
      </c>
      <c r="B243" s="76" t="s">
        <v>232</v>
      </c>
      <c r="C243" s="73">
        <v>29.7</v>
      </c>
      <c r="D243" s="74" t="s">
        <v>19</v>
      </c>
      <c r="E243" s="73"/>
      <c r="F243" s="73">
        <f>ROUND(C243*E243,2)</f>
        <v>0</v>
      </c>
      <c r="G243" s="75"/>
    </row>
    <row r="244" spans="1:14" ht="25.5" x14ac:dyDescent="0.2">
      <c r="A244" s="68" t="s">
        <v>20</v>
      </c>
      <c r="B244" s="76" t="s">
        <v>146</v>
      </c>
      <c r="C244" s="73">
        <v>36</v>
      </c>
      <c r="D244" s="74" t="s">
        <v>30</v>
      </c>
      <c r="E244" s="73"/>
      <c r="F244" s="73">
        <f>ROUND(C244*E244,2)</f>
        <v>0</v>
      </c>
      <c r="G244" s="75"/>
    </row>
    <row r="245" spans="1:14" ht="25.5" x14ac:dyDescent="0.2">
      <c r="A245" s="61" t="s">
        <v>23</v>
      </c>
      <c r="B245" s="77" t="s">
        <v>233</v>
      </c>
      <c r="C245" s="73">
        <v>4.03</v>
      </c>
      <c r="D245" s="74" t="s">
        <v>25</v>
      </c>
      <c r="E245" s="73"/>
      <c r="F245" s="73">
        <f>ROUND(C245*E245,2)</f>
        <v>0</v>
      </c>
      <c r="G245" s="75"/>
    </row>
    <row r="246" spans="1:14" ht="25.5" x14ac:dyDescent="0.2">
      <c r="A246" s="61" t="s">
        <v>26</v>
      </c>
      <c r="B246" s="76" t="s">
        <v>234</v>
      </c>
      <c r="C246" s="73">
        <v>5.8</v>
      </c>
      <c r="D246" s="74" t="s">
        <v>19</v>
      </c>
      <c r="E246" s="73"/>
      <c r="F246" s="73">
        <f>ROUND(C246*E246,2)</f>
        <v>0</v>
      </c>
      <c r="G246" s="75">
        <f>SUM(F243:F246)</f>
        <v>0</v>
      </c>
    </row>
    <row r="247" spans="1:14" s="103" customFormat="1" x14ac:dyDescent="0.2">
      <c r="A247" s="61"/>
      <c r="B247" s="76"/>
      <c r="C247" s="73"/>
      <c r="D247" s="74"/>
      <c r="E247" s="73"/>
      <c r="F247" s="73"/>
      <c r="G247" s="75"/>
      <c r="H247" s="101"/>
      <c r="I247" s="102"/>
    </row>
    <row r="248" spans="1:14" s="110" customFormat="1" ht="10.5" customHeight="1" x14ac:dyDescent="0.2">
      <c r="A248" s="36" t="s">
        <v>185</v>
      </c>
      <c r="B248" s="104" t="s">
        <v>235</v>
      </c>
      <c r="C248" s="105"/>
      <c r="D248" s="106"/>
      <c r="E248" s="105"/>
      <c r="F248" s="105"/>
      <c r="G248" s="107"/>
      <c r="H248" s="108"/>
      <c r="I248" s="108"/>
      <c r="J248" s="108"/>
      <c r="K248" s="108"/>
      <c r="L248" s="109"/>
      <c r="M248" s="109"/>
      <c r="N248" s="109"/>
    </row>
    <row r="249" spans="1:14" s="103" customFormat="1" ht="51" x14ac:dyDescent="0.2">
      <c r="A249" s="61" t="s">
        <v>17</v>
      </c>
      <c r="B249" s="50" t="s">
        <v>196</v>
      </c>
      <c r="C249" s="73">
        <v>36.6</v>
      </c>
      <c r="D249" s="106" t="s">
        <v>19</v>
      </c>
      <c r="E249" s="105"/>
      <c r="F249" s="105">
        <f>ROUND(C249*E249,2)</f>
        <v>0</v>
      </c>
      <c r="G249" s="107">
        <f>SUM(F249)</f>
        <v>0</v>
      </c>
      <c r="H249" s="101"/>
      <c r="I249" s="102"/>
    </row>
    <row r="250" spans="1:14" s="103" customFormat="1" x14ac:dyDescent="0.2">
      <c r="A250" s="61"/>
      <c r="B250" s="111"/>
      <c r="C250" s="105"/>
      <c r="D250" s="106"/>
      <c r="E250" s="105"/>
      <c r="F250" s="105"/>
      <c r="G250" s="107"/>
    </row>
    <row r="251" spans="1:14" s="103" customFormat="1" x14ac:dyDescent="0.2">
      <c r="A251" s="112" t="s">
        <v>192</v>
      </c>
      <c r="B251" s="113" t="s">
        <v>236</v>
      </c>
      <c r="C251" s="73"/>
      <c r="D251" s="74"/>
      <c r="E251" s="73"/>
      <c r="F251" s="73"/>
      <c r="G251" s="75"/>
      <c r="H251" s="101"/>
      <c r="I251" s="102"/>
    </row>
    <row r="252" spans="1:14" s="103" customFormat="1" ht="25.5" x14ac:dyDescent="0.2">
      <c r="A252" s="61" t="s">
        <v>17</v>
      </c>
      <c r="B252" s="76" t="s">
        <v>237</v>
      </c>
      <c r="C252" s="105">
        <v>273.20999999999998</v>
      </c>
      <c r="D252" s="106" t="s">
        <v>25</v>
      </c>
      <c r="E252" s="105"/>
      <c r="F252" s="73">
        <f>ROUND(C252*E252,2)</f>
        <v>0</v>
      </c>
      <c r="G252" s="75"/>
      <c r="H252" s="101"/>
      <c r="I252" s="102"/>
    </row>
    <row r="253" spans="1:14" s="103" customFormat="1" ht="25.5" x14ac:dyDescent="0.2">
      <c r="A253" s="68" t="s">
        <v>20</v>
      </c>
      <c r="B253" s="76" t="s">
        <v>238</v>
      </c>
      <c r="C253" s="105">
        <v>77.260000000000005</v>
      </c>
      <c r="D253" s="106" t="s">
        <v>19</v>
      </c>
      <c r="E253" s="105"/>
      <c r="F253" s="73">
        <f>ROUND(C253*E253,2)</f>
        <v>0</v>
      </c>
      <c r="G253" s="75"/>
      <c r="H253" s="101"/>
      <c r="I253" s="102"/>
    </row>
    <row r="254" spans="1:14" s="103" customFormat="1" ht="38.25" x14ac:dyDescent="0.2">
      <c r="A254" s="61" t="s">
        <v>23</v>
      </c>
      <c r="B254" s="77" t="s">
        <v>239</v>
      </c>
      <c r="C254" s="105">
        <v>273.20999999999998</v>
      </c>
      <c r="D254" s="106" t="s">
        <v>25</v>
      </c>
      <c r="E254" s="105"/>
      <c r="F254" s="73">
        <f>ROUND(C254*E254,2)</f>
        <v>0</v>
      </c>
      <c r="G254" s="114"/>
      <c r="H254" s="101"/>
      <c r="I254" s="102"/>
    </row>
    <row r="255" spans="1:14" s="103" customFormat="1" x14ac:dyDescent="0.2">
      <c r="A255" s="61" t="s">
        <v>26</v>
      </c>
      <c r="B255" s="77" t="s">
        <v>240</v>
      </c>
      <c r="C255" s="115">
        <v>64.48</v>
      </c>
      <c r="D255" s="106" t="s">
        <v>19</v>
      </c>
      <c r="E255" s="105"/>
      <c r="F255" s="73">
        <f>ROUND(C255*E255,2)</f>
        <v>0</v>
      </c>
      <c r="G255" s="75">
        <f>SUM(F252:F255)</f>
        <v>0</v>
      </c>
      <c r="H255" s="101"/>
      <c r="I255" s="102"/>
    </row>
    <row r="256" spans="1:14" s="103" customFormat="1" x14ac:dyDescent="0.2">
      <c r="A256" s="61"/>
      <c r="B256" s="77"/>
      <c r="C256" s="115"/>
      <c r="D256" s="106"/>
      <c r="E256" s="105"/>
      <c r="F256" s="73"/>
      <c r="G256" s="75"/>
      <c r="H256" s="101"/>
      <c r="I256" s="102"/>
    </row>
    <row r="257" spans="1:9" s="103" customFormat="1" x14ac:dyDescent="0.2">
      <c r="A257" s="89" t="s">
        <v>241</v>
      </c>
      <c r="B257" s="63" t="s">
        <v>193</v>
      </c>
      <c r="C257" s="53"/>
      <c r="D257" s="84"/>
      <c r="E257" s="85"/>
      <c r="F257" s="43"/>
      <c r="G257" s="41"/>
      <c r="H257" s="101"/>
      <c r="I257" s="102"/>
    </row>
    <row r="258" spans="1:9" s="103" customFormat="1" ht="51" x14ac:dyDescent="0.2">
      <c r="A258" s="61" t="s">
        <v>17</v>
      </c>
      <c r="B258" s="60" t="s">
        <v>196</v>
      </c>
      <c r="C258" s="51">
        <v>10.8</v>
      </c>
      <c r="D258" s="52" t="s">
        <v>19</v>
      </c>
      <c r="E258" s="51"/>
      <c r="F258" s="27">
        <f>C258*E258</f>
        <v>0</v>
      </c>
      <c r="G258" s="114"/>
    </row>
    <row r="259" spans="1:9" s="103" customFormat="1" ht="38.25" x14ac:dyDescent="0.2">
      <c r="A259" s="61" t="s">
        <v>20</v>
      </c>
      <c r="B259" s="79" t="s">
        <v>197</v>
      </c>
      <c r="C259" s="51">
        <v>52.54</v>
      </c>
      <c r="D259" s="52" t="s">
        <v>19</v>
      </c>
      <c r="E259" s="51"/>
      <c r="F259" s="27">
        <f>C259*E259</f>
        <v>0</v>
      </c>
      <c r="G259" s="35">
        <f>SUM(F258:F259)</f>
        <v>0</v>
      </c>
    </row>
    <row r="260" spans="1:9" s="103" customFormat="1" x14ac:dyDescent="0.2">
      <c r="A260" s="61"/>
      <c r="B260" s="60"/>
      <c r="C260" s="48"/>
      <c r="D260" s="49"/>
      <c r="E260" s="48"/>
      <c r="F260" s="27"/>
      <c r="G260" s="35"/>
    </row>
    <row r="261" spans="1:9" s="103" customFormat="1" x14ac:dyDescent="0.2">
      <c r="A261" s="59"/>
      <c r="B261" s="271" t="s">
        <v>242</v>
      </c>
      <c r="C261" s="271"/>
      <c r="D261" s="271"/>
      <c r="E261" s="271"/>
      <c r="F261" s="35" t="s">
        <v>199</v>
      </c>
      <c r="G261" s="29">
        <f>SUM(G170:G259)</f>
        <v>0</v>
      </c>
    </row>
    <row r="262" spans="1:9" s="103" customFormat="1" x14ac:dyDescent="0.2">
      <c r="A262" s="59"/>
      <c r="B262" s="88"/>
      <c r="C262" s="88"/>
      <c r="D262" s="88"/>
      <c r="E262" s="88"/>
      <c r="F262" s="35"/>
      <c r="G262" s="29"/>
    </row>
    <row r="263" spans="1:9" s="103" customFormat="1" x14ac:dyDescent="0.2">
      <c r="A263" s="116"/>
      <c r="B263" s="117" t="s">
        <v>243</v>
      </c>
      <c r="C263" s="118"/>
      <c r="D263" s="119"/>
      <c r="E263" s="120"/>
      <c r="F263" s="73"/>
      <c r="G263" s="75"/>
    </row>
    <row r="264" spans="1:9" s="103" customFormat="1" x14ac:dyDescent="0.2">
      <c r="A264" s="121"/>
      <c r="B264" s="122"/>
      <c r="C264" s="123"/>
      <c r="D264" s="74"/>
      <c r="E264" s="73"/>
      <c r="F264" s="73"/>
      <c r="G264" s="75"/>
    </row>
    <row r="265" spans="1:9" s="103" customFormat="1" x14ac:dyDescent="0.2">
      <c r="A265" s="89" t="s">
        <v>15</v>
      </c>
      <c r="B265" s="124" t="s">
        <v>244</v>
      </c>
      <c r="C265" s="125"/>
      <c r="D265" s="74"/>
      <c r="E265" s="73"/>
      <c r="F265" s="73"/>
      <c r="G265" s="75"/>
    </row>
    <row r="266" spans="1:9" s="103" customFormat="1" x14ac:dyDescent="0.2">
      <c r="A266" s="25" t="s">
        <v>17</v>
      </c>
      <c r="B266" s="126" t="s">
        <v>245</v>
      </c>
      <c r="C266" s="125">
        <v>1</v>
      </c>
      <c r="D266" s="74" t="s">
        <v>22</v>
      </c>
      <c r="E266" s="73"/>
      <c r="F266" s="73">
        <f>ROUND(C266*E266,2)</f>
        <v>0</v>
      </c>
      <c r="G266" s="75">
        <f>SUM(F266)</f>
        <v>0</v>
      </c>
    </row>
    <row r="267" spans="1:9" s="103" customFormat="1" x14ac:dyDescent="0.2">
      <c r="A267" s="25"/>
      <c r="B267" s="126"/>
      <c r="C267" s="125"/>
      <c r="D267" s="74"/>
      <c r="E267" s="73"/>
      <c r="F267" s="73"/>
      <c r="G267" s="75"/>
    </row>
    <row r="268" spans="1:9" s="103" customFormat="1" x14ac:dyDescent="0.2">
      <c r="A268" s="89" t="s">
        <v>31</v>
      </c>
      <c r="B268" s="124" t="s">
        <v>246</v>
      </c>
      <c r="C268" s="125"/>
      <c r="D268" s="74"/>
      <c r="E268" s="73"/>
      <c r="F268" s="73"/>
      <c r="G268" s="75"/>
    </row>
    <row r="269" spans="1:9" s="129" customFormat="1" ht="25.5" x14ac:dyDescent="0.2">
      <c r="A269" s="61" t="s">
        <v>17</v>
      </c>
      <c r="B269" s="127" t="s">
        <v>247</v>
      </c>
      <c r="C269" s="123">
        <v>0.96</v>
      </c>
      <c r="D269" s="74" t="s">
        <v>34</v>
      </c>
      <c r="E269" s="128"/>
      <c r="F269" s="123">
        <f t="shared" ref="F269:F274" si="8">C269*E269</f>
        <v>0</v>
      </c>
      <c r="H269" s="103"/>
      <c r="I269" s="103"/>
    </row>
    <row r="270" spans="1:9" s="129" customFormat="1" ht="25.5" x14ac:dyDescent="0.2">
      <c r="A270" s="130" t="s">
        <v>20</v>
      </c>
      <c r="B270" s="127" t="s">
        <v>248</v>
      </c>
      <c r="C270" s="123">
        <v>1.23</v>
      </c>
      <c r="D270" s="74" t="s">
        <v>34</v>
      </c>
      <c r="E270" s="128"/>
      <c r="F270" s="123">
        <f t="shared" si="8"/>
        <v>0</v>
      </c>
      <c r="H270" s="103"/>
      <c r="I270" s="103"/>
    </row>
    <row r="271" spans="1:9" s="129" customFormat="1" x14ac:dyDescent="0.2">
      <c r="A271" s="131" t="s">
        <v>23</v>
      </c>
      <c r="B271" s="126" t="s">
        <v>249</v>
      </c>
      <c r="C271" s="123">
        <v>0.93</v>
      </c>
      <c r="D271" s="74" t="s">
        <v>34</v>
      </c>
      <c r="E271" s="128"/>
      <c r="F271" s="123">
        <f t="shared" si="8"/>
        <v>0</v>
      </c>
      <c r="H271" s="103"/>
      <c r="I271" s="103"/>
    </row>
    <row r="272" spans="1:9" s="129" customFormat="1" x14ac:dyDescent="0.2">
      <c r="A272" s="130" t="s">
        <v>26</v>
      </c>
      <c r="B272" s="126" t="s">
        <v>250</v>
      </c>
      <c r="C272" s="123">
        <v>0.34</v>
      </c>
      <c r="D272" s="74" t="s">
        <v>34</v>
      </c>
      <c r="E272" s="128"/>
      <c r="F272" s="123">
        <f t="shared" si="8"/>
        <v>0</v>
      </c>
      <c r="G272" s="3"/>
      <c r="H272" s="103"/>
      <c r="I272" s="103"/>
    </row>
    <row r="273" spans="1:9" s="129" customFormat="1" x14ac:dyDescent="0.2">
      <c r="A273" s="61" t="s">
        <v>251</v>
      </c>
      <c r="B273" s="126" t="s">
        <v>252</v>
      </c>
      <c r="C273" s="123">
        <v>0.35</v>
      </c>
      <c r="D273" s="74" t="s">
        <v>34</v>
      </c>
      <c r="E273" s="128"/>
      <c r="F273" s="123">
        <f t="shared" si="8"/>
        <v>0</v>
      </c>
      <c r="G273" s="3"/>
      <c r="H273" s="103"/>
      <c r="I273" s="103"/>
    </row>
    <row r="274" spans="1:9" s="129" customFormat="1" x14ac:dyDescent="0.2">
      <c r="A274" s="61" t="s">
        <v>253</v>
      </c>
      <c r="B274" s="126" t="s">
        <v>101</v>
      </c>
      <c r="C274" s="123">
        <v>4.75</v>
      </c>
      <c r="D274" s="74" t="s">
        <v>34</v>
      </c>
      <c r="E274" s="128"/>
      <c r="F274" s="123">
        <f t="shared" si="8"/>
        <v>0</v>
      </c>
      <c r="G274" s="3">
        <f>SUM(F269:F274)</f>
        <v>0</v>
      </c>
      <c r="H274" s="103"/>
      <c r="I274" s="103"/>
    </row>
    <row r="275" spans="1:9" s="129" customFormat="1" x14ac:dyDescent="0.2">
      <c r="A275" s="61"/>
      <c r="B275" s="102"/>
      <c r="C275" s="123"/>
      <c r="D275" s="74"/>
      <c r="E275" s="11"/>
      <c r="F275" s="11"/>
      <c r="G275" s="3"/>
      <c r="H275" s="103"/>
      <c r="I275" s="103"/>
    </row>
    <row r="276" spans="1:9" x14ac:dyDescent="0.2">
      <c r="A276" s="89" t="s">
        <v>39</v>
      </c>
      <c r="B276" s="122" t="s">
        <v>105</v>
      </c>
      <c r="C276" s="125"/>
      <c r="D276" s="74"/>
      <c r="E276" s="73"/>
      <c r="F276" s="73"/>
      <c r="G276" s="75"/>
    </row>
    <row r="277" spans="1:9" ht="15" customHeight="1" x14ac:dyDescent="0.2">
      <c r="A277" s="25" t="s">
        <v>17</v>
      </c>
      <c r="B277" s="103" t="s">
        <v>254</v>
      </c>
      <c r="C277" s="123">
        <v>37.44</v>
      </c>
      <c r="D277" s="74" t="s">
        <v>25</v>
      </c>
      <c r="E277" s="73"/>
      <c r="F277" s="73">
        <f>ROUND(C277*E277,2)</f>
        <v>0</v>
      </c>
      <c r="G277" s="64">
        <f>SUM(F277)</f>
        <v>0</v>
      </c>
    </row>
    <row r="278" spans="1:9" ht="11.25" customHeight="1" x14ac:dyDescent="0.2">
      <c r="A278" s="25"/>
      <c r="B278" s="103"/>
      <c r="C278" s="123"/>
      <c r="D278" s="74"/>
      <c r="E278" s="73"/>
      <c r="F278" s="73"/>
      <c r="G278" s="64"/>
    </row>
    <row r="279" spans="1:9" ht="15" customHeight="1" x14ac:dyDescent="0.2">
      <c r="A279" s="89" t="s">
        <v>104</v>
      </c>
      <c r="B279" s="124" t="s">
        <v>255</v>
      </c>
      <c r="C279" s="125"/>
      <c r="D279" s="74"/>
      <c r="E279" s="73"/>
      <c r="F279" s="73"/>
      <c r="G279" s="75"/>
    </row>
    <row r="280" spans="1:9" ht="15" customHeight="1" x14ac:dyDescent="0.2">
      <c r="A280" s="131" t="s">
        <v>17</v>
      </c>
      <c r="B280" s="103" t="s">
        <v>256</v>
      </c>
      <c r="C280" s="123">
        <v>17.059999999999999</v>
      </c>
      <c r="D280" s="74" t="s">
        <v>25</v>
      </c>
      <c r="E280" s="73"/>
      <c r="F280" s="73">
        <f>ROUND(C280*E280,2)</f>
        <v>0</v>
      </c>
      <c r="G280" s="75"/>
    </row>
    <row r="281" spans="1:9" ht="15" customHeight="1" x14ac:dyDescent="0.2">
      <c r="A281" s="130" t="s">
        <v>20</v>
      </c>
      <c r="B281" s="103" t="s">
        <v>257</v>
      </c>
      <c r="C281" s="123">
        <v>51.31</v>
      </c>
      <c r="D281" s="74" t="s">
        <v>25</v>
      </c>
      <c r="E281" s="73"/>
      <c r="F281" s="73">
        <f>ROUND(C281*E281,2)</f>
        <v>0</v>
      </c>
      <c r="G281" s="75"/>
    </row>
    <row r="282" spans="1:9" ht="15" customHeight="1" x14ac:dyDescent="0.2">
      <c r="A282" s="131" t="s">
        <v>23</v>
      </c>
      <c r="B282" s="103" t="s">
        <v>258</v>
      </c>
      <c r="C282" s="123">
        <v>66.3</v>
      </c>
      <c r="D282" s="74" t="s">
        <v>25</v>
      </c>
      <c r="E282" s="73"/>
      <c r="F282" s="73">
        <f>ROUND(C282*E282,2)</f>
        <v>0</v>
      </c>
      <c r="G282" s="75"/>
    </row>
    <row r="283" spans="1:9" ht="15.75" customHeight="1" x14ac:dyDescent="0.2">
      <c r="A283" s="130" t="s">
        <v>26</v>
      </c>
      <c r="B283" s="103" t="s">
        <v>259</v>
      </c>
      <c r="C283" s="123">
        <v>125.74</v>
      </c>
      <c r="D283" s="74" t="s">
        <v>19</v>
      </c>
      <c r="E283" s="73"/>
      <c r="F283" s="73">
        <f>ROUND(C283*E283,2)</f>
        <v>0</v>
      </c>
      <c r="G283" s="75">
        <f>SUM(F280:F283)</f>
        <v>0</v>
      </c>
    </row>
    <row r="284" spans="1:9" ht="12" customHeight="1" x14ac:dyDescent="0.2">
      <c r="A284" s="61"/>
      <c r="B284" s="103"/>
      <c r="C284" s="123"/>
      <c r="D284" s="74"/>
      <c r="E284" s="73"/>
      <c r="F284" s="73"/>
      <c r="G284" s="75"/>
    </row>
    <row r="285" spans="1:9" ht="18" customHeight="1" x14ac:dyDescent="0.2">
      <c r="A285" s="89" t="s">
        <v>114</v>
      </c>
      <c r="B285" s="124" t="s">
        <v>260</v>
      </c>
      <c r="C285" s="132"/>
      <c r="D285" s="74"/>
      <c r="E285" s="128"/>
      <c r="F285" s="128"/>
      <c r="G285" s="132"/>
    </row>
    <row r="286" spans="1:9" ht="28.5" customHeight="1" x14ac:dyDescent="0.2">
      <c r="A286" s="25" t="s">
        <v>17</v>
      </c>
      <c r="B286" s="77" t="s">
        <v>123</v>
      </c>
      <c r="C286" s="133">
        <v>8.75</v>
      </c>
      <c r="D286" s="106" t="s">
        <v>25</v>
      </c>
      <c r="E286" s="134"/>
      <c r="F286" s="73">
        <f>ROUND(C286*E286,2)</f>
        <v>0</v>
      </c>
      <c r="G286" s="75"/>
    </row>
    <row r="287" spans="1:9" ht="26.25" customHeight="1" x14ac:dyDescent="0.2">
      <c r="A287" s="61" t="s">
        <v>20</v>
      </c>
      <c r="B287" s="77" t="s">
        <v>225</v>
      </c>
      <c r="C287" s="133">
        <v>7.5</v>
      </c>
      <c r="D287" s="106" t="s">
        <v>19</v>
      </c>
      <c r="E287" s="134"/>
      <c r="F287" s="73">
        <f>ROUND(C287*E287,2)</f>
        <v>0</v>
      </c>
      <c r="G287" s="75">
        <f>SUM(F286:F287)</f>
        <v>0</v>
      </c>
    </row>
    <row r="288" spans="1:9" ht="12.75" customHeight="1" x14ac:dyDescent="0.2">
      <c r="A288" s="121"/>
      <c r="B288" s="103"/>
      <c r="C288" s="133"/>
      <c r="D288" s="106"/>
      <c r="E288" s="105"/>
      <c r="F288" s="73"/>
      <c r="G288" s="75"/>
    </row>
    <row r="289" spans="1:7" ht="12.75" customHeight="1" x14ac:dyDescent="0.2">
      <c r="A289" s="121"/>
      <c r="B289" s="103"/>
      <c r="C289" s="133"/>
      <c r="D289" s="106"/>
      <c r="E289" s="105"/>
      <c r="F289" s="73"/>
      <c r="G289" s="75"/>
    </row>
    <row r="290" spans="1:7" ht="12.75" customHeight="1" x14ac:dyDescent="0.2">
      <c r="A290" s="89" t="s">
        <v>121</v>
      </c>
      <c r="B290" s="124" t="s">
        <v>236</v>
      </c>
      <c r="C290" s="133"/>
      <c r="D290" s="106"/>
      <c r="E290" s="105"/>
      <c r="F290" s="73"/>
      <c r="G290" s="75"/>
    </row>
    <row r="291" spans="1:7" ht="24.75" customHeight="1" x14ac:dyDescent="0.2">
      <c r="A291" s="131" t="s">
        <v>17</v>
      </c>
      <c r="B291" s="77" t="s">
        <v>261</v>
      </c>
      <c r="C291" s="115">
        <v>28.04</v>
      </c>
      <c r="D291" s="106" t="s">
        <v>25</v>
      </c>
      <c r="E291" s="105"/>
      <c r="F291" s="73">
        <f>ROUND(C291*E291,2)</f>
        <v>0</v>
      </c>
      <c r="G291" s="75"/>
    </row>
    <row r="292" spans="1:7" ht="16.5" customHeight="1" x14ac:dyDescent="0.2">
      <c r="A292" s="130" t="s">
        <v>20</v>
      </c>
      <c r="B292" s="103" t="s">
        <v>262</v>
      </c>
      <c r="C292" s="115">
        <v>25.51</v>
      </c>
      <c r="D292" s="106" t="s">
        <v>19</v>
      </c>
      <c r="E292" s="105"/>
      <c r="F292" s="73">
        <f>ROUND(C292*E292,2)</f>
        <v>0</v>
      </c>
      <c r="G292" s="75"/>
    </row>
    <row r="293" spans="1:7" ht="39.75" customHeight="1" x14ac:dyDescent="0.2">
      <c r="A293" s="131" t="s">
        <v>23</v>
      </c>
      <c r="B293" s="77" t="s">
        <v>239</v>
      </c>
      <c r="C293" s="115">
        <v>28.04</v>
      </c>
      <c r="D293" s="106" t="s">
        <v>25</v>
      </c>
      <c r="E293" s="105"/>
      <c r="F293" s="73">
        <f>ROUND(C293*E293,2)</f>
        <v>0</v>
      </c>
      <c r="G293" s="75"/>
    </row>
    <row r="294" spans="1:7" ht="15.75" customHeight="1" x14ac:dyDescent="0.2">
      <c r="A294" s="130" t="s">
        <v>26</v>
      </c>
      <c r="B294" s="103" t="s">
        <v>263</v>
      </c>
      <c r="C294" s="115">
        <v>10.199999999999999</v>
      </c>
      <c r="D294" s="106" t="s">
        <v>25</v>
      </c>
      <c r="E294" s="105"/>
      <c r="F294" s="73">
        <f>ROUND(C294*E294,2)</f>
        <v>0</v>
      </c>
    </row>
    <row r="295" spans="1:7" ht="15" customHeight="1" x14ac:dyDescent="0.2">
      <c r="A295" s="130" t="s">
        <v>28</v>
      </c>
      <c r="B295" s="102" t="s">
        <v>264</v>
      </c>
      <c r="C295" s="115">
        <v>1</v>
      </c>
      <c r="D295" s="106" t="s">
        <v>30</v>
      </c>
      <c r="E295" s="105"/>
      <c r="F295" s="73">
        <f>C295*E295</f>
        <v>0</v>
      </c>
      <c r="G295" s="75">
        <f>SUM(F291:F295)</f>
        <v>0</v>
      </c>
    </row>
    <row r="296" spans="1:7" ht="11.25" customHeight="1" x14ac:dyDescent="0.2">
      <c r="A296" s="61"/>
      <c r="G296" s="75"/>
    </row>
    <row r="297" spans="1:7" ht="15" customHeight="1" x14ac:dyDescent="0.2">
      <c r="A297" s="89" t="s">
        <v>125</v>
      </c>
      <c r="B297" s="124" t="s">
        <v>134</v>
      </c>
      <c r="C297" s="125"/>
      <c r="D297" s="74"/>
      <c r="E297" s="73"/>
      <c r="F297" s="73"/>
      <c r="G297" s="75"/>
    </row>
    <row r="298" spans="1:7" ht="38.25" customHeight="1" x14ac:dyDescent="0.2">
      <c r="A298" s="61" t="s">
        <v>17</v>
      </c>
      <c r="B298" s="77" t="s">
        <v>265</v>
      </c>
      <c r="C298" s="123">
        <v>1</v>
      </c>
      <c r="D298" s="74" t="s">
        <v>30</v>
      </c>
      <c r="E298" s="73"/>
      <c r="F298" s="73">
        <f>ROUND(C298*E298,2)</f>
        <v>0</v>
      </c>
      <c r="G298" s="75">
        <f>SUM(F298)</f>
        <v>0</v>
      </c>
    </row>
    <row r="299" spans="1:7" ht="14.1" customHeight="1" x14ac:dyDescent="0.2">
      <c r="A299" s="25"/>
      <c r="B299" s="77"/>
      <c r="C299" s="123"/>
      <c r="D299" s="74"/>
      <c r="E299" s="73"/>
      <c r="F299" s="73"/>
      <c r="G299" s="75"/>
    </row>
    <row r="300" spans="1:7" ht="15" customHeight="1" x14ac:dyDescent="0.2">
      <c r="A300" s="89" t="s">
        <v>133</v>
      </c>
      <c r="B300" s="124" t="s">
        <v>266</v>
      </c>
      <c r="C300" s="125"/>
      <c r="D300" s="74"/>
      <c r="E300" s="73"/>
      <c r="F300" s="73"/>
      <c r="G300" s="75"/>
    </row>
    <row r="301" spans="1:7" ht="36" customHeight="1" x14ac:dyDescent="0.2">
      <c r="A301" s="61" t="s">
        <v>17</v>
      </c>
      <c r="B301" s="60" t="s">
        <v>267</v>
      </c>
      <c r="C301" s="48">
        <v>4.79</v>
      </c>
      <c r="D301" s="49" t="s">
        <v>25</v>
      </c>
      <c r="E301" s="48"/>
      <c r="F301" s="27">
        <f>C301*E301</f>
        <v>0</v>
      </c>
      <c r="G301" s="75">
        <f>SUM(F301)</f>
        <v>0</v>
      </c>
    </row>
    <row r="302" spans="1:7" x14ac:dyDescent="0.2">
      <c r="A302" s="61"/>
      <c r="B302" s="60"/>
      <c r="C302" s="48"/>
      <c r="D302" s="49"/>
      <c r="E302" s="48"/>
      <c r="F302" s="27"/>
      <c r="G302" s="75"/>
    </row>
    <row r="303" spans="1:7" ht="16.5" customHeight="1" x14ac:dyDescent="0.2">
      <c r="A303" s="89" t="s">
        <v>140</v>
      </c>
      <c r="B303" s="124" t="s">
        <v>186</v>
      </c>
      <c r="C303" s="125"/>
      <c r="D303" s="74"/>
      <c r="E303" s="73"/>
      <c r="F303" s="73"/>
      <c r="G303" s="75"/>
    </row>
    <row r="304" spans="1:7" ht="24" customHeight="1" x14ac:dyDescent="0.2">
      <c r="A304" s="25" t="s">
        <v>17</v>
      </c>
      <c r="B304" s="76" t="s">
        <v>268</v>
      </c>
      <c r="C304" s="123">
        <v>116.91</v>
      </c>
      <c r="D304" s="74" t="s">
        <v>25</v>
      </c>
      <c r="E304" s="73"/>
      <c r="F304" s="73">
        <f>ROUND(C304*E304,2)</f>
        <v>0</v>
      </c>
      <c r="G304" s="75"/>
    </row>
    <row r="305" spans="1:11" ht="24.75" customHeight="1" x14ac:dyDescent="0.2">
      <c r="A305" s="61" t="s">
        <v>20</v>
      </c>
      <c r="B305" s="76" t="s">
        <v>269</v>
      </c>
      <c r="C305" s="123">
        <v>50.96</v>
      </c>
      <c r="D305" s="74" t="s">
        <v>25</v>
      </c>
      <c r="E305" s="73"/>
      <c r="F305" s="73">
        <f>ROUND(C305*E305,2)</f>
        <v>0</v>
      </c>
      <c r="G305" s="75"/>
    </row>
    <row r="306" spans="1:11" ht="24.75" customHeight="1" x14ac:dyDescent="0.2">
      <c r="A306" s="61" t="s">
        <v>23</v>
      </c>
      <c r="B306" s="135" t="s">
        <v>270</v>
      </c>
      <c r="C306" s="123">
        <v>65.95</v>
      </c>
      <c r="D306" s="74" t="s">
        <v>25</v>
      </c>
      <c r="E306" s="73"/>
      <c r="F306" s="73">
        <f>ROUND(C306*E306,2)</f>
        <v>0</v>
      </c>
      <c r="G306" s="75">
        <f>SUM(F304:F306)</f>
        <v>0</v>
      </c>
    </row>
    <row r="307" spans="1:11" ht="15.75" customHeight="1" x14ac:dyDescent="0.2">
      <c r="A307" s="61"/>
      <c r="B307" s="135"/>
      <c r="C307" s="123"/>
      <c r="D307" s="74"/>
      <c r="E307" s="73"/>
      <c r="F307" s="73"/>
      <c r="G307" s="75"/>
    </row>
    <row r="308" spans="1:11" ht="15" customHeight="1" x14ac:dyDescent="0.2">
      <c r="B308" s="271" t="s">
        <v>271</v>
      </c>
      <c r="C308" s="271"/>
      <c r="D308" s="271"/>
      <c r="E308" s="271"/>
      <c r="F308" s="29" t="s">
        <v>199</v>
      </c>
      <c r="G308" s="29">
        <f>SUM(G266:G306)</f>
        <v>0</v>
      </c>
    </row>
    <row r="309" spans="1:11" s="103" customFormat="1" x14ac:dyDescent="0.2">
      <c r="A309" s="59"/>
      <c r="B309" s="87"/>
      <c r="C309" s="88"/>
      <c r="D309" s="39"/>
      <c r="E309" s="34"/>
      <c r="F309" s="35"/>
      <c r="G309" s="29"/>
    </row>
    <row r="310" spans="1:11" ht="15" customHeight="1" x14ac:dyDescent="0.2">
      <c r="A310" s="25"/>
      <c r="B310" s="63" t="s">
        <v>272</v>
      </c>
      <c r="C310" s="27"/>
      <c r="D310" s="28"/>
      <c r="E310" s="27"/>
      <c r="F310" s="27"/>
      <c r="G310" s="35"/>
    </row>
    <row r="311" spans="1:11" s="137" customFormat="1" ht="12" customHeight="1" x14ac:dyDescent="0.2">
      <c r="A311" s="25"/>
      <c r="B311" s="63"/>
      <c r="C311" s="27"/>
      <c r="D311" s="28"/>
      <c r="E311" s="27"/>
      <c r="F311" s="27"/>
      <c r="G311" s="35"/>
      <c r="H311" s="136"/>
      <c r="I311" s="136"/>
      <c r="J311" s="136"/>
      <c r="K311" s="136"/>
    </row>
    <row r="312" spans="1:11" s="137" customFormat="1" ht="12" customHeight="1" x14ac:dyDescent="0.2">
      <c r="A312" s="36" t="s">
        <v>15</v>
      </c>
      <c r="B312" s="63" t="s">
        <v>14</v>
      </c>
      <c r="C312" s="27"/>
      <c r="D312" s="28"/>
      <c r="E312" s="27"/>
      <c r="F312" s="27"/>
      <c r="G312" s="35"/>
      <c r="H312" s="136"/>
      <c r="I312" s="136"/>
      <c r="J312" s="136"/>
      <c r="K312" s="136"/>
    </row>
    <row r="313" spans="1:11" s="137" customFormat="1" ht="13.5" customHeight="1" x14ac:dyDescent="0.2">
      <c r="A313" s="25" t="s">
        <v>273</v>
      </c>
      <c r="B313" s="40" t="s">
        <v>274</v>
      </c>
      <c r="C313" s="27">
        <v>33</v>
      </c>
      <c r="D313" s="28" t="s">
        <v>30</v>
      </c>
      <c r="E313" s="27"/>
      <c r="F313" s="27">
        <f t="shared" ref="F313:F327" si="9">C313*E313</f>
        <v>0</v>
      </c>
      <c r="G313" s="35"/>
      <c r="H313" s="136"/>
      <c r="I313" s="136"/>
      <c r="J313" s="136"/>
      <c r="K313" s="136"/>
    </row>
    <row r="314" spans="1:11" s="137" customFormat="1" ht="24" customHeight="1" x14ac:dyDescent="0.2">
      <c r="A314" s="25" t="s">
        <v>275</v>
      </c>
      <c r="B314" s="40" t="s">
        <v>276</v>
      </c>
      <c r="C314" s="27">
        <v>10</v>
      </c>
      <c r="D314" s="28" t="s">
        <v>30</v>
      </c>
      <c r="E314" s="27"/>
      <c r="F314" s="27">
        <f t="shared" si="9"/>
        <v>0</v>
      </c>
      <c r="G314" s="35"/>
      <c r="H314" s="136"/>
      <c r="I314" s="136"/>
      <c r="J314" s="136"/>
      <c r="K314" s="136"/>
    </row>
    <row r="315" spans="1:11" s="137" customFormat="1" ht="13.5" customHeight="1" x14ac:dyDescent="0.2">
      <c r="A315" s="25" t="s">
        <v>277</v>
      </c>
      <c r="B315" s="40" t="s">
        <v>278</v>
      </c>
      <c r="C315" s="27">
        <v>4</v>
      </c>
      <c r="D315" s="28" t="s">
        <v>30</v>
      </c>
      <c r="E315" s="27"/>
      <c r="F315" s="27">
        <f t="shared" si="9"/>
        <v>0</v>
      </c>
      <c r="G315" s="35"/>
      <c r="H315" s="136"/>
      <c r="I315" s="136"/>
      <c r="J315" s="136"/>
      <c r="K315" s="136"/>
    </row>
    <row r="316" spans="1:11" s="137" customFormat="1" ht="25.5" x14ac:dyDescent="0.2">
      <c r="A316" s="25" t="s">
        <v>279</v>
      </c>
      <c r="B316" s="40" t="s">
        <v>280</v>
      </c>
      <c r="C316" s="27">
        <v>1</v>
      </c>
      <c r="D316" s="28" t="s">
        <v>30</v>
      </c>
      <c r="E316" s="27"/>
      <c r="F316" s="27">
        <f t="shared" si="9"/>
        <v>0</v>
      </c>
      <c r="G316" s="35"/>
      <c r="H316" s="136"/>
      <c r="I316" s="136"/>
      <c r="J316" s="136"/>
      <c r="K316" s="136"/>
    </row>
    <row r="317" spans="1:11" s="137" customFormat="1" ht="25.5" x14ac:dyDescent="0.2">
      <c r="A317" s="25" t="s">
        <v>281</v>
      </c>
      <c r="B317" s="40" t="s">
        <v>282</v>
      </c>
      <c r="C317" s="27">
        <v>16</v>
      </c>
      <c r="D317" s="28" t="s">
        <v>30</v>
      </c>
      <c r="E317" s="27"/>
      <c r="F317" s="27">
        <f t="shared" si="9"/>
        <v>0</v>
      </c>
      <c r="G317" s="35"/>
      <c r="H317" s="136"/>
      <c r="I317" s="136"/>
      <c r="J317" s="136"/>
      <c r="K317" s="136"/>
    </row>
    <row r="318" spans="1:11" s="137" customFormat="1" x14ac:dyDescent="0.2">
      <c r="A318" s="25" t="s">
        <v>283</v>
      </c>
      <c r="B318" s="40" t="s">
        <v>284</v>
      </c>
      <c r="C318" s="27">
        <v>10</v>
      </c>
      <c r="D318" s="28" t="s">
        <v>30</v>
      </c>
      <c r="E318" s="27"/>
      <c r="F318" s="27">
        <f t="shared" si="9"/>
        <v>0</v>
      </c>
      <c r="G318" s="35"/>
      <c r="H318" s="136"/>
      <c r="I318" s="136"/>
      <c r="J318" s="136"/>
      <c r="K318" s="136"/>
    </row>
    <row r="319" spans="1:11" s="137" customFormat="1" x14ac:dyDescent="0.2">
      <c r="A319" s="25" t="s">
        <v>285</v>
      </c>
      <c r="B319" s="40" t="s">
        <v>286</v>
      </c>
      <c r="C319" s="27">
        <v>1</v>
      </c>
      <c r="D319" s="28" t="s">
        <v>30</v>
      </c>
      <c r="E319" s="27"/>
      <c r="F319" s="27">
        <f t="shared" si="9"/>
        <v>0</v>
      </c>
      <c r="G319" s="35"/>
      <c r="H319" s="136"/>
      <c r="I319" s="136"/>
      <c r="J319" s="136"/>
      <c r="K319" s="136"/>
    </row>
    <row r="320" spans="1:11" s="137" customFormat="1" x14ac:dyDescent="0.2">
      <c r="A320" s="25" t="s">
        <v>287</v>
      </c>
      <c r="B320" s="40" t="s">
        <v>288</v>
      </c>
      <c r="C320" s="27">
        <v>1</v>
      </c>
      <c r="D320" s="28" t="s">
        <v>30</v>
      </c>
      <c r="E320" s="27"/>
      <c r="F320" s="27">
        <f t="shared" si="9"/>
        <v>0</v>
      </c>
      <c r="G320" s="35"/>
      <c r="H320" s="136"/>
      <c r="I320" s="136"/>
      <c r="J320" s="136"/>
      <c r="K320" s="136"/>
    </row>
    <row r="321" spans="1:11" s="137" customFormat="1" x14ac:dyDescent="0.2">
      <c r="A321" s="25" t="s">
        <v>289</v>
      </c>
      <c r="B321" s="40" t="s">
        <v>290</v>
      </c>
      <c r="C321" s="27">
        <v>1</v>
      </c>
      <c r="D321" s="28" t="s">
        <v>30</v>
      </c>
      <c r="E321" s="27"/>
      <c r="F321" s="27">
        <f t="shared" si="9"/>
        <v>0</v>
      </c>
      <c r="G321" s="35"/>
      <c r="H321" s="136"/>
      <c r="I321" s="136"/>
      <c r="J321" s="136"/>
      <c r="K321" s="136"/>
    </row>
    <row r="322" spans="1:11" s="137" customFormat="1" x14ac:dyDescent="0.2">
      <c r="A322" s="25" t="s">
        <v>291</v>
      </c>
      <c r="B322" s="40" t="s">
        <v>292</v>
      </c>
      <c r="C322" s="27">
        <v>6</v>
      </c>
      <c r="D322" s="28" t="s">
        <v>30</v>
      </c>
      <c r="E322" s="27"/>
      <c r="F322" s="27">
        <f t="shared" si="9"/>
        <v>0</v>
      </c>
      <c r="G322" s="35"/>
      <c r="H322" s="136"/>
      <c r="I322" s="136"/>
      <c r="J322" s="136"/>
      <c r="K322" s="136"/>
    </row>
    <row r="323" spans="1:11" s="137" customFormat="1" x14ac:dyDescent="0.2">
      <c r="A323" s="25"/>
      <c r="B323" s="40"/>
      <c r="C323" s="27"/>
      <c r="D323" s="28"/>
      <c r="E323" s="27"/>
      <c r="F323" s="27"/>
      <c r="G323" s="35"/>
      <c r="H323" s="136"/>
      <c r="I323" s="136"/>
      <c r="J323" s="136"/>
      <c r="K323" s="136"/>
    </row>
    <row r="324" spans="1:11" s="137" customFormat="1" ht="16.5" customHeight="1" x14ac:dyDescent="0.2">
      <c r="A324" s="25" t="s">
        <v>293</v>
      </c>
      <c r="B324" s="40" t="s">
        <v>294</v>
      </c>
      <c r="C324" s="27">
        <v>10</v>
      </c>
      <c r="D324" s="28" t="s">
        <v>30</v>
      </c>
      <c r="E324" s="27"/>
      <c r="F324" s="27">
        <f t="shared" si="9"/>
        <v>0</v>
      </c>
      <c r="G324" s="35"/>
      <c r="H324" s="136"/>
      <c r="I324" s="136"/>
      <c r="J324" s="136"/>
      <c r="K324" s="136"/>
    </row>
    <row r="325" spans="1:11" s="137" customFormat="1" ht="25.5" x14ac:dyDescent="0.2">
      <c r="A325" s="25" t="s">
        <v>295</v>
      </c>
      <c r="B325" s="40" t="s">
        <v>296</v>
      </c>
      <c r="C325" s="27">
        <v>4</v>
      </c>
      <c r="D325" s="28" t="s">
        <v>30</v>
      </c>
      <c r="E325" s="27"/>
      <c r="F325" s="27">
        <f t="shared" si="9"/>
        <v>0</v>
      </c>
      <c r="G325" s="35"/>
      <c r="H325" s="136"/>
      <c r="I325" s="136"/>
      <c r="J325" s="136"/>
      <c r="K325" s="136"/>
    </row>
    <row r="326" spans="1:11" s="137" customFormat="1" ht="51" x14ac:dyDescent="0.2">
      <c r="A326" s="25" t="s">
        <v>297</v>
      </c>
      <c r="B326" s="40" t="s">
        <v>298</v>
      </c>
      <c r="C326" s="27">
        <v>1</v>
      </c>
      <c r="D326" s="28" t="s">
        <v>30</v>
      </c>
      <c r="E326" s="27"/>
      <c r="F326" s="27">
        <f t="shared" si="9"/>
        <v>0</v>
      </c>
      <c r="G326" s="35"/>
      <c r="H326" s="136"/>
      <c r="I326" s="136"/>
      <c r="J326" s="136"/>
      <c r="K326" s="136"/>
    </row>
    <row r="327" spans="1:11" s="137" customFormat="1" ht="76.5" x14ac:dyDescent="0.2">
      <c r="A327" s="25" t="s">
        <v>299</v>
      </c>
      <c r="B327" s="40" t="s">
        <v>300</v>
      </c>
      <c r="C327" s="27">
        <v>120</v>
      </c>
      <c r="D327" s="28" t="s">
        <v>301</v>
      </c>
      <c r="E327" s="27"/>
      <c r="F327" s="27">
        <f t="shared" si="9"/>
        <v>0</v>
      </c>
      <c r="G327" s="35"/>
      <c r="H327" s="136"/>
      <c r="I327" s="136"/>
      <c r="J327" s="136"/>
      <c r="K327" s="136"/>
    </row>
    <row r="328" spans="1:11" s="137" customFormat="1" ht="25.5" x14ac:dyDescent="0.2">
      <c r="A328" s="25" t="s">
        <v>302</v>
      </c>
      <c r="B328" s="40" t="s">
        <v>303</v>
      </c>
      <c r="C328" s="27">
        <v>1</v>
      </c>
      <c r="D328" s="28" t="s">
        <v>30</v>
      </c>
      <c r="E328" s="27"/>
      <c r="F328" s="27">
        <f>C328*E328</f>
        <v>0</v>
      </c>
      <c r="G328" s="35">
        <f>SUM(F313:F328)</f>
        <v>0</v>
      </c>
      <c r="H328" s="136"/>
      <c r="I328" s="136"/>
      <c r="J328" s="136"/>
      <c r="K328" s="136"/>
    </row>
    <row r="329" spans="1:11" s="137" customFormat="1" x14ac:dyDescent="0.2">
      <c r="A329" s="25"/>
      <c r="B329" s="40"/>
      <c r="C329" s="27"/>
      <c r="D329" s="28"/>
      <c r="E329" s="27"/>
      <c r="F329" s="27"/>
      <c r="G329" s="35"/>
      <c r="H329" s="136"/>
      <c r="I329" s="136"/>
      <c r="J329" s="136"/>
      <c r="K329" s="136"/>
    </row>
    <row r="330" spans="1:11" s="137" customFormat="1" x14ac:dyDescent="0.2">
      <c r="A330" s="36" t="s">
        <v>31</v>
      </c>
      <c r="B330" s="63" t="s">
        <v>304</v>
      </c>
      <c r="C330" s="27"/>
      <c r="D330" s="28"/>
      <c r="E330" s="27"/>
      <c r="F330" s="27"/>
      <c r="G330" s="35"/>
      <c r="H330" s="136"/>
      <c r="I330" s="136"/>
      <c r="J330" s="136"/>
      <c r="K330" s="136"/>
    </row>
    <row r="331" spans="1:11" s="137" customFormat="1" ht="14.25" customHeight="1" x14ac:dyDescent="0.2">
      <c r="A331" s="25" t="s">
        <v>273</v>
      </c>
      <c r="B331" s="40" t="s">
        <v>274</v>
      </c>
      <c r="C331" s="27">
        <v>23</v>
      </c>
      <c r="D331" s="28" t="s">
        <v>30</v>
      </c>
      <c r="E331" s="27"/>
      <c r="F331" s="27">
        <f t="shared" ref="F331:F347" si="10">C331*E331</f>
        <v>0</v>
      </c>
      <c r="G331" s="35"/>
      <c r="H331" s="136"/>
      <c r="I331" s="136"/>
      <c r="J331" s="136"/>
      <c r="K331" s="136"/>
    </row>
    <row r="332" spans="1:11" s="137" customFormat="1" ht="25.5" x14ac:dyDescent="0.2">
      <c r="A332" s="25" t="s">
        <v>275</v>
      </c>
      <c r="B332" s="40" t="s">
        <v>276</v>
      </c>
      <c r="C332" s="27">
        <v>3</v>
      </c>
      <c r="D332" s="28" t="s">
        <v>30</v>
      </c>
      <c r="E332" s="27"/>
      <c r="F332" s="27">
        <f t="shared" si="10"/>
        <v>0</v>
      </c>
      <c r="G332" s="35"/>
      <c r="H332" s="136"/>
      <c r="I332" s="136"/>
      <c r="J332" s="136"/>
      <c r="K332" s="136"/>
    </row>
    <row r="333" spans="1:11" s="137" customFormat="1" ht="16.5" customHeight="1" x14ac:dyDescent="0.2">
      <c r="A333" s="25" t="s">
        <v>277</v>
      </c>
      <c r="B333" s="40" t="s">
        <v>278</v>
      </c>
      <c r="C333" s="27">
        <v>4</v>
      </c>
      <c r="D333" s="28" t="s">
        <v>30</v>
      </c>
      <c r="E333" s="27"/>
      <c r="F333" s="27">
        <f t="shared" si="10"/>
        <v>0</v>
      </c>
      <c r="G333" s="35"/>
      <c r="H333" s="136"/>
      <c r="I333" s="136"/>
      <c r="J333" s="136"/>
      <c r="K333" s="136"/>
    </row>
    <row r="334" spans="1:11" s="137" customFormat="1" ht="25.5" x14ac:dyDescent="0.2">
      <c r="A334" s="25" t="s">
        <v>279</v>
      </c>
      <c r="B334" s="40" t="s">
        <v>280</v>
      </c>
      <c r="C334" s="27">
        <v>1</v>
      </c>
      <c r="D334" s="28" t="s">
        <v>30</v>
      </c>
      <c r="E334" s="27"/>
      <c r="F334" s="27">
        <f t="shared" si="10"/>
        <v>0</v>
      </c>
      <c r="G334" s="35"/>
      <c r="H334" s="136"/>
      <c r="I334" s="136"/>
      <c r="J334" s="136"/>
      <c r="K334" s="136"/>
    </row>
    <row r="335" spans="1:11" s="137" customFormat="1" ht="25.5" x14ac:dyDescent="0.2">
      <c r="A335" s="25" t="s">
        <v>281</v>
      </c>
      <c r="B335" s="40" t="s">
        <v>305</v>
      </c>
      <c r="C335" s="27">
        <v>6</v>
      </c>
      <c r="D335" s="28" t="s">
        <v>30</v>
      </c>
      <c r="E335" s="27"/>
      <c r="F335" s="27">
        <f t="shared" si="10"/>
        <v>0</v>
      </c>
      <c r="G335" s="35"/>
      <c r="H335" s="136"/>
      <c r="I335" s="136"/>
      <c r="J335" s="136"/>
      <c r="K335" s="136"/>
    </row>
    <row r="336" spans="1:11" s="137" customFormat="1" x14ac:dyDescent="0.2">
      <c r="A336" s="25" t="s">
        <v>283</v>
      </c>
      <c r="B336" s="40" t="s">
        <v>284</v>
      </c>
      <c r="C336" s="27">
        <v>6</v>
      </c>
      <c r="D336" s="28" t="s">
        <v>30</v>
      </c>
      <c r="E336" s="27"/>
      <c r="F336" s="27">
        <f t="shared" si="10"/>
        <v>0</v>
      </c>
      <c r="G336" s="35"/>
      <c r="H336" s="136"/>
      <c r="I336" s="136"/>
      <c r="J336" s="136"/>
      <c r="K336" s="136"/>
    </row>
    <row r="337" spans="1:12" s="137" customFormat="1" x14ac:dyDescent="0.2">
      <c r="A337" s="25" t="s">
        <v>285</v>
      </c>
      <c r="B337" s="40" t="s">
        <v>306</v>
      </c>
      <c r="C337" s="27">
        <v>7</v>
      </c>
      <c r="D337" s="28" t="s">
        <v>30</v>
      </c>
      <c r="E337" s="27"/>
      <c r="F337" s="27">
        <f t="shared" si="10"/>
        <v>0</v>
      </c>
      <c r="G337" s="35"/>
      <c r="H337" s="136"/>
      <c r="I337" s="136"/>
      <c r="J337" s="136"/>
      <c r="K337" s="136"/>
    </row>
    <row r="338" spans="1:12" s="137" customFormat="1" ht="25.5" x14ac:dyDescent="0.2">
      <c r="A338" s="25" t="s">
        <v>287</v>
      </c>
      <c r="B338" s="40" t="s">
        <v>296</v>
      </c>
      <c r="C338" s="27">
        <v>4</v>
      </c>
      <c r="D338" s="28" t="s">
        <v>30</v>
      </c>
      <c r="E338" s="27"/>
      <c r="F338" s="27">
        <f t="shared" si="10"/>
        <v>0</v>
      </c>
      <c r="G338" s="35"/>
      <c r="H338" s="136"/>
      <c r="I338" s="136"/>
      <c r="J338" s="136"/>
      <c r="K338" s="136"/>
    </row>
    <row r="339" spans="1:12" s="137" customFormat="1" ht="25.5" x14ac:dyDescent="0.2">
      <c r="A339" s="25" t="s">
        <v>289</v>
      </c>
      <c r="B339" s="40" t="s">
        <v>307</v>
      </c>
      <c r="C339" s="27">
        <v>1</v>
      </c>
      <c r="D339" s="28" t="s">
        <v>30</v>
      </c>
      <c r="E339" s="27"/>
      <c r="F339" s="27">
        <f t="shared" si="10"/>
        <v>0</v>
      </c>
      <c r="G339" s="35"/>
      <c r="H339" s="136"/>
      <c r="I339" s="136"/>
      <c r="J339" s="136"/>
      <c r="K339" s="136"/>
    </row>
    <row r="340" spans="1:12" s="137" customFormat="1" ht="25.5" x14ac:dyDescent="0.2">
      <c r="A340" s="25" t="s">
        <v>291</v>
      </c>
      <c r="B340" s="40" t="s">
        <v>308</v>
      </c>
      <c r="C340" s="27">
        <v>1</v>
      </c>
      <c r="D340" s="28" t="s">
        <v>30</v>
      </c>
      <c r="E340" s="27"/>
      <c r="F340" s="27">
        <f t="shared" si="10"/>
        <v>0</v>
      </c>
      <c r="G340" s="35">
        <f>SUM(F331:F340)</f>
        <v>0</v>
      </c>
      <c r="H340" s="136"/>
      <c r="I340" s="136"/>
      <c r="J340" s="136"/>
      <c r="K340" s="136"/>
    </row>
    <row r="341" spans="1:12" s="137" customFormat="1" ht="12" customHeight="1" x14ac:dyDescent="0.2">
      <c r="A341" s="25"/>
      <c r="B341" s="63"/>
      <c r="C341" s="27"/>
      <c r="D341" s="28"/>
      <c r="E341" s="27"/>
      <c r="F341" s="27"/>
      <c r="G341" s="35"/>
      <c r="H341" s="136"/>
      <c r="I341" s="136"/>
      <c r="J341" s="136"/>
      <c r="K341" s="136"/>
    </row>
    <row r="342" spans="1:12" s="142" customFormat="1" x14ac:dyDescent="0.2">
      <c r="A342" s="138" t="s">
        <v>39</v>
      </c>
      <c r="B342" s="139" t="s">
        <v>309</v>
      </c>
      <c r="C342" s="140"/>
      <c r="D342" s="141"/>
      <c r="E342" s="11"/>
      <c r="F342" s="27"/>
      <c r="G342" s="3"/>
    </row>
    <row r="343" spans="1:12" s="142" customFormat="1" ht="14.25" customHeight="1" x14ac:dyDescent="0.2">
      <c r="A343" s="24" t="s">
        <v>273</v>
      </c>
      <c r="B343" s="143" t="s">
        <v>274</v>
      </c>
      <c r="C343" s="140">
        <v>1</v>
      </c>
      <c r="D343" s="141" t="s">
        <v>30</v>
      </c>
      <c r="E343" s="144"/>
      <c r="F343" s="27">
        <f t="shared" si="10"/>
        <v>0</v>
      </c>
      <c r="G343" s="3"/>
    </row>
    <row r="344" spans="1:12" s="142" customFormat="1" ht="25.5" x14ac:dyDescent="0.2">
      <c r="A344" s="24" t="s">
        <v>275</v>
      </c>
      <c r="B344" s="143" t="s">
        <v>276</v>
      </c>
      <c r="C344" s="140">
        <v>1</v>
      </c>
      <c r="D344" s="141" t="s">
        <v>30</v>
      </c>
      <c r="E344" s="144"/>
      <c r="F344" s="27">
        <f t="shared" si="10"/>
        <v>0</v>
      </c>
      <c r="G344" s="3"/>
    </row>
    <row r="345" spans="1:12" s="142" customFormat="1" ht="51" x14ac:dyDescent="0.2">
      <c r="A345" s="24" t="s">
        <v>277</v>
      </c>
      <c r="B345" s="145" t="s">
        <v>310</v>
      </c>
      <c r="C345" s="146">
        <v>1</v>
      </c>
      <c r="D345" s="147" t="s">
        <v>30</v>
      </c>
      <c r="E345" s="148"/>
      <c r="F345" s="27">
        <f t="shared" si="10"/>
        <v>0</v>
      </c>
      <c r="G345" s="149"/>
      <c r="J345" s="150"/>
    </row>
    <row r="346" spans="1:12" s="142" customFormat="1" ht="76.5" x14ac:dyDescent="0.2">
      <c r="A346" s="24" t="s">
        <v>279</v>
      </c>
      <c r="B346" s="151" t="s">
        <v>300</v>
      </c>
      <c r="C346" s="152">
        <v>120</v>
      </c>
      <c r="D346" s="147" t="s">
        <v>301</v>
      </c>
      <c r="E346" s="148"/>
      <c r="F346" s="27">
        <f t="shared" si="10"/>
        <v>0</v>
      </c>
      <c r="G346" s="149"/>
      <c r="J346" s="150"/>
    </row>
    <row r="347" spans="1:12" s="142" customFormat="1" ht="25.5" x14ac:dyDescent="0.2">
      <c r="A347" s="24" t="s">
        <v>281</v>
      </c>
      <c r="B347" s="143" t="s">
        <v>307</v>
      </c>
      <c r="C347" s="140">
        <v>1</v>
      </c>
      <c r="D347" s="141" t="s">
        <v>30</v>
      </c>
      <c r="E347" s="11"/>
      <c r="F347" s="27">
        <f t="shared" si="10"/>
        <v>0</v>
      </c>
      <c r="G347" s="3">
        <f>SUM(F343:F347)</f>
        <v>0</v>
      </c>
      <c r="I347" s="153"/>
    </row>
    <row r="348" spans="1:12" s="137" customFormat="1" ht="12" customHeight="1" x14ac:dyDescent="0.2">
      <c r="A348" s="25"/>
      <c r="B348" s="63"/>
      <c r="C348" s="27"/>
      <c r="D348" s="28"/>
      <c r="E348" s="27"/>
      <c r="F348" s="27"/>
      <c r="G348" s="35"/>
      <c r="H348" s="136"/>
      <c r="I348" s="136"/>
      <c r="J348" s="136"/>
      <c r="K348" s="136"/>
    </row>
    <row r="349" spans="1:12" s="137" customFormat="1" ht="12" customHeight="1" x14ac:dyDescent="0.2">
      <c r="A349" s="25"/>
      <c r="B349" s="272" t="s">
        <v>311</v>
      </c>
      <c r="C349" s="272"/>
      <c r="D349" s="272"/>
      <c r="E349" s="272"/>
      <c r="F349" s="154" t="s">
        <v>199</v>
      </c>
      <c r="G349" s="35">
        <f>G328+G340+G347</f>
        <v>0</v>
      </c>
      <c r="H349" s="136"/>
      <c r="I349" s="136"/>
      <c r="J349" s="136"/>
      <c r="K349" s="136"/>
    </row>
    <row r="350" spans="1:12" s="137" customFormat="1" ht="12" customHeight="1" x14ac:dyDescent="0.2">
      <c r="A350" s="25"/>
      <c r="B350" s="63"/>
      <c r="C350" s="27"/>
      <c r="D350" s="28"/>
      <c r="E350" s="27"/>
      <c r="F350" s="27"/>
      <c r="G350" s="35"/>
      <c r="H350" s="136"/>
      <c r="I350" s="136"/>
      <c r="J350" s="136"/>
      <c r="K350" s="136"/>
    </row>
    <row r="351" spans="1:12" s="157" customFormat="1" ht="12" customHeight="1" x14ac:dyDescent="0.2">
      <c r="A351" s="59"/>
      <c r="B351" s="273" t="s">
        <v>312</v>
      </c>
      <c r="C351" s="273"/>
      <c r="D351" s="273"/>
      <c r="E351" s="273"/>
      <c r="F351" s="155" t="s">
        <v>199</v>
      </c>
      <c r="G351" s="156">
        <f>SUM(G165+G261+G308+G349)</f>
        <v>0</v>
      </c>
      <c r="J351" s="6"/>
      <c r="K351" s="6"/>
      <c r="L351" s="6"/>
    </row>
    <row r="352" spans="1:12" s="157" customFormat="1" ht="15.95" customHeight="1" x14ac:dyDescent="0.2">
      <c r="A352" s="59"/>
      <c r="B352" s="158"/>
      <c r="C352" s="158"/>
      <c r="D352" s="159"/>
      <c r="E352" s="158"/>
      <c r="F352" s="155"/>
      <c r="G352" s="156"/>
      <c r="J352" s="6"/>
      <c r="K352" s="6"/>
      <c r="L352" s="6"/>
    </row>
    <row r="353" spans="1:8" x14ac:dyDescent="0.2">
      <c r="A353" s="160"/>
      <c r="B353" s="161" t="s">
        <v>313</v>
      </c>
      <c r="C353" s="161"/>
      <c r="D353" s="162"/>
      <c r="E353" s="163"/>
      <c r="F353" s="164"/>
      <c r="G353" s="165"/>
    </row>
    <row r="354" spans="1:8" x14ac:dyDescent="0.2">
      <c r="A354" s="10"/>
      <c r="B354" s="166"/>
      <c r="C354" s="167"/>
      <c r="D354" s="162"/>
      <c r="E354" s="167"/>
      <c r="F354" s="167"/>
      <c r="G354" s="165"/>
    </row>
    <row r="355" spans="1:8" x14ac:dyDescent="0.2">
      <c r="A355" s="168" t="s">
        <v>15</v>
      </c>
      <c r="B355" s="161" t="s">
        <v>16</v>
      </c>
      <c r="C355" s="167"/>
      <c r="D355" s="169"/>
      <c r="E355" s="167"/>
      <c r="F355" s="167"/>
      <c r="G355" s="165"/>
    </row>
    <row r="356" spans="1:8" x14ac:dyDescent="0.2">
      <c r="A356" s="170" t="s">
        <v>17</v>
      </c>
      <c r="B356" s="171" t="s">
        <v>314</v>
      </c>
      <c r="C356" s="172">
        <v>1</v>
      </c>
      <c r="D356" s="15" t="s">
        <v>22</v>
      </c>
      <c r="E356" s="173"/>
      <c r="F356" s="172">
        <f>C356*E356</f>
        <v>0</v>
      </c>
      <c r="G356" s="174">
        <f>SUM(F356:F356)</f>
        <v>0</v>
      </c>
    </row>
    <row r="357" spans="1:8" x14ac:dyDescent="0.2">
      <c r="A357" s="170"/>
      <c r="B357" s="171"/>
      <c r="C357" s="172"/>
      <c r="D357" s="15"/>
      <c r="E357" s="173"/>
      <c r="F357" s="172"/>
      <c r="G357" s="174"/>
    </row>
    <row r="358" spans="1:8" x14ac:dyDescent="0.2">
      <c r="A358" s="168" t="s">
        <v>31</v>
      </c>
      <c r="B358" s="161" t="s">
        <v>315</v>
      </c>
      <c r="C358" s="175"/>
      <c r="D358" s="15"/>
      <c r="E358" s="172"/>
      <c r="F358" s="175"/>
      <c r="G358" s="174"/>
    </row>
    <row r="359" spans="1:8" x14ac:dyDescent="0.2">
      <c r="A359" s="61" t="s">
        <v>17</v>
      </c>
      <c r="B359" s="176" t="s">
        <v>316</v>
      </c>
      <c r="C359" s="177">
        <v>2.38</v>
      </c>
      <c r="D359" s="28" t="s">
        <v>34</v>
      </c>
      <c r="E359" s="178"/>
      <c r="F359" s="175">
        <f>C359*E359</f>
        <v>0</v>
      </c>
      <c r="G359" s="174"/>
    </row>
    <row r="360" spans="1:8" x14ac:dyDescent="0.2">
      <c r="A360" s="61" t="s">
        <v>23</v>
      </c>
      <c r="B360" s="13" t="s">
        <v>317</v>
      </c>
      <c r="C360" s="177">
        <v>1.0900000000000001</v>
      </c>
      <c r="D360" s="15" t="s">
        <v>34</v>
      </c>
      <c r="E360" s="172"/>
      <c r="F360" s="175">
        <f>C360*E360</f>
        <v>0</v>
      </c>
      <c r="G360" s="174"/>
    </row>
    <row r="361" spans="1:8" x14ac:dyDescent="0.2">
      <c r="A361" s="68" t="s">
        <v>20</v>
      </c>
      <c r="B361" s="176" t="s">
        <v>318</v>
      </c>
      <c r="C361" s="177">
        <v>1.68</v>
      </c>
      <c r="D361" s="28" t="s">
        <v>34</v>
      </c>
      <c r="E361" s="178"/>
      <c r="F361" s="175">
        <f>C361*E361</f>
        <v>0</v>
      </c>
      <c r="G361" s="174">
        <f>SUM(F359:F361)</f>
        <v>0</v>
      </c>
    </row>
    <row r="362" spans="1:8" x14ac:dyDescent="0.2">
      <c r="A362" s="168"/>
      <c r="B362" s="171"/>
      <c r="C362" s="172"/>
      <c r="D362" s="15"/>
      <c r="E362" s="172"/>
      <c r="F362" s="175"/>
      <c r="G362" s="174"/>
    </row>
    <row r="363" spans="1:8" x14ac:dyDescent="0.2">
      <c r="A363" s="168" t="s">
        <v>39</v>
      </c>
      <c r="B363" s="161" t="s">
        <v>246</v>
      </c>
      <c r="C363" s="175"/>
      <c r="D363" s="15"/>
      <c r="E363" s="172"/>
      <c r="F363" s="175"/>
      <c r="G363" s="174"/>
    </row>
    <row r="364" spans="1:8" s="181" customFormat="1" ht="13.5" customHeight="1" x14ac:dyDescent="0.2">
      <c r="A364" s="61" t="s">
        <v>17</v>
      </c>
      <c r="B364" s="176" t="s">
        <v>319</v>
      </c>
      <c r="C364" s="177">
        <v>1.26</v>
      </c>
      <c r="D364" s="28" t="s">
        <v>34</v>
      </c>
      <c r="E364" s="179"/>
      <c r="F364" s="175">
        <f>C364*E364</f>
        <v>0</v>
      </c>
      <c r="G364" s="29"/>
      <c r="H364" s="180"/>
    </row>
    <row r="365" spans="1:8" s="181" customFormat="1" ht="13.5" customHeight="1" x14ac:dyDescent="0.2">
      <c r="A365" s="61" t="s">
        <v>20</v>
      </c>
      <c r="B365" s="13" t="s">
        <v>320</v>
      </c>
      <c r="C365" s="177">
        <f>0.15*0.4*7.2</f>
        <v>0.432</v>
      </c>
      <c r="D365" s="28" t="s">
        <v>34</v>
      </c>
      <c r="E365" s="179"/>
      <c r="F365" s="175">
        <f>C365*E365</f>
        <v>0</v>
      </c>
      <c r="G365" s="29"/>
      <c r="H365" s="180"/>
    </row>
    <row r="366" spans="1:8" s="181" customFormat="1" ht="13.5" customHeight="1" x14ac:dyDescent="0.2">
      <c r="A366" s="68" t="s">
        <v>23</v>
      </c>
      <c r="B366" s="13" t="s">
        <v>321</v>
      </c>
      <c r="C366" s="182">
        <v>0.41</v>
      </c>
      <c r="D366" s="84" t="s">
        <v>34</v>
      </c>
      <c r="E366" s="179"/>
      <c r="F366" s="175">
        <f>C366*E366</f>
        <v>0</v>
      </c>
      <c r="G366" s="174">
        <f>SUM(F364:F366)</f>
        <v>0</v>
      </c>
      <c r="H366" s="183"/>
    </row>
    <row r="367" spans="1:8" x14ac:dyDescent="0.2">
      <c r="A367" s="168"/>
      <c r="B367" s="161"/>
      <c r="C367" s="175"/>
      <c r="D367" s="15"/>
      <c r="E367" s="172"/>
      <c r="F367" s="175"/>
      <c r="G367" s="174"/>
    </row>
    <row r="368" spans="1:8" ht="18" customHeight="1" x14ac:dyDescent="0.2">
      <c r="A368" s="89" t="s">
        <v>104</v>
      </c>
      <c r="B368" s="124" t="s">
        <v>260</v>
      </c>
      <c r="C368" s="132"/>
      <c r="D368" s="74"/>
      <c r="E368" s="134"/>
      <c r="F368" s="175"/>
      <c r="G368" s="132"/>
    </row>
    <row r="369" spans="1:11" s="181" customFormat="1" ht="38.25" x14ac:dyDescent="0.2">
      <c r="A369" s="61" t="s">
        <v>17</v>
      </c>
      <c r="B369" s="184" t="s">
        <v>322</v>
      </c>
      <c r="C369" s="173">
        <v>2.25</v>
      </c>
      <c r="D369" s="185" t="s">
        <v>25</v>
      </c>
      <c r="E369" s="179"/>
      <c r="F369" s="175">
        <f>C369*E369</f>
        <v>0</v>
      </c>
      <c r="G369" s="174">
        <f>SUM(F369)</f>
        <v>0</v>
      </c>
      <c r="H369" s="180"/>
    </row>
    <row r="370" spans="1:11" x14ac:dyDescent="0.2">
      <c r="A370" s="61"/>
      <c r="B370" s="171"/>
      <c r="C370" s="172"/>
      <c r="D370" s="15"/>
      <c r="E370" s="186"/>
      <c r="F370" s="175"/>
      <c r="G370" s="174"/>
    </row>
    <row r="371" spans="1:11" x14ac:dyDescent="0.2">
      <c r="A371" s="89" t="s">
        <v>114</v>
      </c>
      <c r="B371" s="161" t="s">
        <v>323</v>
      </c>
      <c r="C371" s="172"/>
      <c r="D371" s="15"/>
      <c r="E371" s="186"/>
      <c r="F371" s="175"/>
      <c r="G371" s="174"/>
    </row>
    <row r="372" spans="1:11" s="188" customFormat="1" ht="38.25" x14ac:dyDescent="0.2">
      <c r="A372" s="61" t="s">
        <v>17</v>
      </c>
      <c r="B372" s="187" t="s">
        <v>324</v>
      </c>
      <c r="C372" s="182">
        <v>3.63</v>
      </c>
      <c r="D372" s="84" t="s">
        <v>25</v>
      </c>
      <c r="E372" s="179"/>
      <c r="F372" s="175">
        <f>C372*E372</f>
        <v>0</v>
      </c>
      <c r="G372" s="174"/>
      <c r="H372" s="183"/>
    </row>
    <row r="373" spans="1:11" s="188" customFormat="1" ht="38.25" x14ac:dyDescent="0.2">
      <c r="A373" s="61" t="s">
        <v>20</v>
      </c>
      <c r="B373" s="187" t="s">
        <v>325</v>
      </c>
      <c r="C373" s="182">
        <v>11.97</v>
      </c>
      <c r="D373" s="84" t="s">
        <v>25</v>
      </c>
      <c r="E373" s="179"/>
      <c r="F373" s="175">
        <f>C373*E373</f>
        <v>0</v>
      </c>
      <c r="G373" s="174">
        <f>SUM(F372:F373)</f>
        <v>0</v>
      </c>
      <c r="H373" s="183"/>
    </row>
    <row r="374" spans="1:11" s="188" customFormat="1" x14ac:dyDescent="0.2">
      <c r="A374" s="189"/>
      <c r="B374" s="187"/>
      <c r="C374" s="182"/>
      <c r="D374" s="84"/>
      <c r="E374" s="179"/>
      <c r="F374" s="175"/>
      <c r="G374" s="174"/>
      <c r="H374" s="183"/>
    </row>
    <row r="375" spans="1:11" x14ac:dyDescent="0.2">
      <c r="A375" s="168" t="s">
        <v>121</v>
      </c>
      <c r="B375" s="161" t="s">
        <v>326</v>
      </c>
      <c r="C375" s="172"/>
      <c r="D375" s="15"/>
      <c r="E375" s="186"/>
      <c r="F375" s="175"/>
      <c r="G375" s="174"/>
    </row>
    <row r="376" spans="1:11" s="188" customFormat="1" ht="25.5" x14ac:dyDescent="0.2">
      <c r="A376" s="61" t="s">
        <v>17</v>
      </c>
      <c r="B376" s="190" t="s">
        <v>327</v>
      </c>
      <c r="C376" s="182">
        <v>12.2</v>
      </c>
      <c r="D376" s="84" t="s">
        <v>25</v>
      </c>
      <c r="E376" s="179"/>
      <c r="F376" s="175">
        <f>C376*E376</f>
        <v>0</v>
      </c>
      <c r="G376" s="174"/>
      <c r="H376" s="183"/>
    </row>
    <row r="377" spans="1:11" s="188" customFormat="1" ht="25.5" x14ac:dyDescent="0.2">
      <c r="A377" s="61" t="s">
        <v>20</v>
      </c>
      <c r="B377" s="190" t="s">
        <v>328</v>
      </c>
      <c r="C377" s="182">
        <v>17.37</v>
      </c>
      <c r="D377" s="84" t="s">
        <v>25</v>
      </c>
      <c r="E377" s="179"/>
      <c r="F377" s="175">
        <f>C377*E377</f>
        <v>0</v>
      </c>
      <c r="G377" s="174"/>
      <c r="H377" s="183"/>
    </row>
    <row r="378" spans="1:11" s="181" customFormat="1" ht="26.25" customHeight="1" x14ac:dyDescent="0.2">
      <c r="A378" s="61" t="s">
        <v>23</v>
      </c>
      <c r="B378" s="187" t="s">
        <v>329</v>
      </c>
      <c r="C378" s="177">
        <v>1.98</v>
      </c>
      <c r="D378" s="49" t="s">
        <v>25</v>
      </c>
      <c r="E378" s="179"/>
      <c r="F378" s="175">
        <f>C378*E378</f>
        <v>0</v>
      </c>
      <c r="G378" s="174"/>
      <c r="H378" s="180"/>
    </row>
    <row r="379" spans="1:11" s="188" customFormat="1" x14ac:dyDescent="0.2">
      <c r="A379" s="61" t="s">
        <v>26</v>
      </c>
      <c r="B379" s="13" t="s">
        <v>330</v>
      </c>
      <c r="C379" s="182">
        <f>C378</f>
        <v>1.98</v>
      </c>
      <c r="D379" s="84" t="s">
        <v>25</v>
      </c>
      <c r="E379" s="179"/>
      <c r="F379" s="175">
        <f>C379*E379</f>
        <v>0</v>
      </c>
      <c r="G379" s="174"/>
      <c r="H379" s="183"/>
    </row>
    <row r="380" spans="1:11" s="188" customFormat="1" x14ac:dyDescent="0.2">
      <c r="A380" s="61" t="s">
        <v>28</v>
      </c>
      <c r="B380" s="187" t="s">
        <v>331</v>
      </c>
      <c r="C380" s="182">
        <v>25.45</v>
      </c>
      <c r="D380" s="84" t="s">
        <v>19</v>
      </c>
      <c r="E380" s="179"/>
      <c r="F380" s="175">
        <f>C380*E380</f>
        <v>0</v>
      </c>
      <c r="G380" s="174">
        <f>SUM(F376:F380)</f>
        <v>0</v>
      </c>
      <c r="H380" s="183"/>
    </row>
    <row r="381" spans="1:11" s="188" customFormat="1" x14ac:dyDescent="0.2">
      <c r="A381" s="191"/>
      <c r="B381" s="187"/>
      <c r="C381" s="182"/>
      <c r="D381" s="84"/>
      <c r="E381" s="179"/>
      <c r="F381" s="175"/>
      <c r="G381" s="174"/>
      <c r="H381" s="183"/>
    </row>
    <row r="382" spans="1:11" ht="13.5" customHeight="1" x14ac:dyDescent="0.2">
      <c r="A382" s="168" t="s">
        <v>125</v>
      </c>
      <c r="B382" s="192" t="s">
        <v>236</v>
      </c>
      <c r="C382" s="173"/>
      <c r="D382" s="28"/>
      <c r="E382" s="28"/>
      <c r="F382" s="175"/>
      <c r="G382" s="174"/>
      <c r="H382" s="193"/>
    </row>
    <row r="383" spans="1:11" s="188" customFormat="1" ht="25.5" x14ac:dyDescent="0.2">
      <c r="A383" s="61" t="s">
        <v>17</v>
      </c>
      <c r="B383" s="194" t="s">
        <v>332</v>
      </c>
      <c r="C383" s="182">
        <v>2.7</v>
      </c>
      <c r="D383" s="84" t="s">
        <v>25</v>
      </c>
      <c r="E383" s="179"/>
      <c r="F383" s="175">
        <f>C383*E383</f>
        <v>0</v>
      </c>
      <c r="G383" s="174"/>
      <c r="H383" s="183"/>
    </row>
    <row r="384" spans="1:11" ht="25.5" x14ac:dyDescent="0.2">
      <c r="A384" s="61" t="s">
        <v>20</v>
      </c>
      <c r="B384" s="195" t="s">
        <v>333</v>
      </c>
      <c r="C384" s="173">
        <v>4.9800000000000004</v>
      </c>
      <c r="D384" s="28" t="s">
        <v>25</v>
      </c>
      <c r="E384" s="28"/>
      <c r="F384" s="175">
        <f>C384*E384</f>
        <v>0</v>
      </c>
      <c r="G384" s="174">
        <f>SUM(F383:F384)</f>
        <v>0</v>
      </c>
      <c r="H384" s="193"/>
      <c r="K384" s="196"/>
    </row>
    <row r="385" spans="1:12" s="188" customFormat="1" x14ac:dyDescent="0.2">
      <c r="A385" s="191"/>
      <c r="B385" s="187"/>
      <c r="C385" s="182"/>
      <c r="D385" s="84"/>
      <c r="E385" s="179"/>
      <c r="F385" s="175"/>
      <c r="G385" s="174"/>
      <c r="H385" s="183"/>
    </row>
    <row r="386" spans="1:12" x14ac:dyDescent="0.2">
      <c r="A386" s="197" t="s">
        <v>133</v>
      </c>
      <c r="B386" s="161" t="s">
        <v>193</v>
      </c>
      <c r="C386" s="198"/>
      <c r="D386" s="199"/>
      <c r="E386" s="200"/>
      <c r="F386" s="175"/>
      <c r="G386" s="174"/>
    </row>
    <row r="387" spans="1:12" ht="45" customHeight="1" x14ac:dyDescent="0.2">
      <c r="A387" s="68" t="s">
        <v>17</v>
      </c>
      <c r="B387" s="201" t="s">
        <v>334</v>
      </c>
      <c r="C387" s="172">
        <v>1.3</v>
      </c>
      <c r="D387" s="15" t="s">
        <v>25</v>
      </c>
      <c r="E387" s="186"/>
      <c r="F387" s="175">
        <f t="shared" ref="F387:F392" si="11">C387*E387</f>
        <v>0</v>
      </c>
      <c r="G387" s="174"/>
    </row>
    <row r="388" spans="1:12" ht="25.5" x14ac:dyDescent="0.2">
      <c r="A388" s="68" t="s">
        <v>20</v>
      </c>
      <c r="B388" s="13" t="s">
        <v>335</v>
      </c>
      <c r="C388" s="172">
        <v>1</v>
      </c>
      <c r="D388" s="15" t="s">
        <v>30</v>
      </c>
      <c r="E388" s="186"/>
      <c r="F388" s="175">
        <f t="shared" si="11"/>
        <v>0</v>
      </c>
      <c r="G388" s="174"/>
    </row>
    <row r="389" spans="1:12" ht="14.1" customHeight="1" x14ac:dyDescent="0.2">
      <c r="A389" s="68" t="s">
        <v>23</v>
      </c>
      <c r="B389" s="13" t="s">
        <v>336</v>
      </c>
      <c r="C389" s="172">
        <v>1</v>
      </c>
      <c r="D389" s="15" t="s">
        <v>30</v>
      </c>
      <c r="E389" s="186"/>
      <c r="F389" s="175">
        <f t="shared" si="11"/>
        <v>0</v>
      </c>
      <c r="G389" s="174"/>
    </row>
    <row r="390" spans="1:12" ht="25.5" x14ac:dyDescent="0.2">
      <c r="A390" s="61" t="s">
        <v>26</v>
      </c>
      <c r="B390" s="13" t="s">
        <v>337</v>
      </c>
      <c r="C390" s="172">
        <v>1</v>
      </c>
      <c r="D390" s="15" t="s">
        <v>30</v>
      </c>
      <c r="E390" s="186"/>
      <c r="F390" s="175">
        <f t="shared" si="11"/>
        <v>0</v>
      </c>
      <c r="G390" s="174"/>
    </row>
    <row r="391" spans="1:12" x14ac:dyDescent="0.2">
      <c r="A391" s="68" t="s">
        <v>28</v>
      </c>
      <c r="B391" s="13" t="s">
        <v>338</v>
      </c>
      <c r="C391" s="172">
        <v>1</v>
      </c>
      <c r="D391" s="15" t="s">
        <v>22</v>
      </c>
      <c r="E391" s="186"/>
      <c r="F391" s="175">
        <f t="shared" si="11"/>
        <v>0</v>
      </c>
      <c r="G391" s="174"/>
    </row>
    <row r="392" spans="1:12" x14ac:dyDescent="0.2">
      <c r="A392" s="202" t="s">
        <v>46</v>
      </c>
      <c r="B392" s="13" t="s">
        <v>339</v>
      </c>
      <c r="C392" s="172">
        <v>1</v>
      </c>
      <c r="D392" s="15" t="s">
        <v>22</v>
      </c>
      <c r="E392" s="186"/>
      <c r="F392" s="175">
        <f t="shared" si="11"/>
        <v>0</v>
      </c>
      <c r="G392" s="174">
        <f>SUM(F387:F392)</f>
        <v>0</v>
      </c>
    </row>
    <row r="393" spans="1:12" ht="14.1" customHeight="1" x14ac:dyDescent="0.2">
      <c r="A393" s="202"/>
      <c r="B393" s="194"/>
      <c r="C393" s="198"/>
      <c r="D393" s="199"/>
      <c r="E393" s="198"/>
      <c r="F393" s="203"/>
      <c r="G393" s="174"/>
    </row>
    <row r="394" spans="1:12" x14ac:dyDescent="0.2">
      <c r="A394" s="204"/>
      <c r="B394" s="272" t="s">
        <v>340</v>
      </c>
      <c r="C394" s="272"/>
      <c r="D394" s="272"/>
      <c r="E394" s="272"/>
      <c r="F394" s="167" t="s">
        <v>199</v>
      </c>
      <c r="G394" s="174">
        <f>SUM(G356:G392)</f>
        <v>0</v>
      </c>
    </row>
    <row r="395" spans="1:12" s="103" customFormat="1" x14ac:dyDescent="0.2">
      <c r="A395" s="59"/>
      <c r="B395" s="41"/>
      <c r="C395" s="41"/>
      <c r="D395" s="42"/>
      <c r="E395" s="205"/>
      <c r="F395" s="41"/>
      <c r="G395" s="41"/>
    </row>
    <row r="396" spans="1:12" s="157" customFormat="1" ht="15" customHeight="1" x14ac:dyDescent="0.2">
      <c r="A396" s="59"/>
      <c r="B396" s="274" t="s">
        <v>341</v>
      </c>
      <c r="C396" s="274"/>
      <c r="D396" s="159"/>
      <c r="E396" s="158"/>
      <c r="F396" s="155"/>
      <c r="G396" s="156"/>
      <c r="J396" s="6"/>
      <c r="K396" s="6"/>
      <c r="L396" s="6"/>
    </row>
    <row r="397" spans="1:12" s="157" customFormat="1" ht="12.75" customHeight="1" x14ac:dyDescent="0.2">
      <c r="A397" s="59"/>
      <c r="B397" s="158"/>
      <c r="C397" s="158"/>
      <c r="D397" s="159"/>
      <c r="E397" s="158"/>
      <c r="F397" s="155"/>
      <c r="G397" s="156"/>
      <c r="J397" s="6"/>
      <c r="K397" s="6"/>
      <c r="L397" s="6"/>
    </row>
    <row r="398" spans="1:12" s="142" customFormat="1" ht="14.25" customHeight="1" x14ac:dyDescent="0.2">
      <c r="A398" s="206"/>
      <c r="B398" s="207" t="s">
        <v>342</v>
      </c>
      <c r="C398" s="208"/>
      <c r="D398" s="209"/>
      <c r="E398" s="210"/>
      <c r="F398" s="210"/>
    </row>
    <row r="399" spans="1:12" s="142" customFormat="1" x14ac:dyDescent="0.2">
      <c r="A399" s="206"/>
      <c r="B399" s="207"/>
      <c r="C399" s="208"/>
      <c r="D399" s="209"/>
      <c r="E399" s="210"/>
      <c r="F399" s="210"/>
    </row>
    <row r="400" spans="1:12" s="142" customFormat="1" x14ac:dyDescent="0.2">
      <c r="A400" s="36" t="s">
        <v>15</v>
      </c>
      <c r="B400" s="207" t="s">
        <v>186</v>
      </c>
      <c r="C400" s="208"/>
      <c r="D400" s="209"/>
      <c r="E400" s="210"/>
      <c r="F400" s="210"/>
    </row>
    <row r="401" spans="1:12" s="142" customFormat="1" ht="31.5" customHeight="1" x14ac:dyDescent="0.2">
      <c r="A401" s="61" t="s">
        <v>17</v>
      </c>
      <c r="B401" s="211" t="s">
        <v>343</v>
      </c>
      <c r="C401" s="212">
        <v>265.27</v>
      </c>
      <c r="D401" s="213" t="s">
        <v>344</v>
      </c>
      <c r="E401" s="214"/>
      <c r="F401" s="27">
        <f>C401*E401</f>
        <v>0</v>
      </c>
      <c r="G401" s="215"/>
    </row>
    <row r="402" spans="1:12" s="142" customFormat="1" ht="30" customHeight="1" x14ac:dyDescent="0.2">
      <c r="A402" s="68" t="s">
        <v>20</v>
      </c>
      <c r="B402" s="211" t="s">
        <v>345</v>
      </c>
      <c r="C402" s="212">
        <v>153</v>
      </c>
      <c r="D402" s="216" t="s">
        <v>344</v>
      </c>
      <c r="E402" s="85"/>
      <c r="F402" s="27">
        <f>C402*E402</f>
        <v>0</v>
      </c>
      <c r="G402" s="215"/>
    </row>
    <row r="403" spans="1:12" s="142" customFormat="1" ht="25.5" x14ac:dyDescent="0.2">
      <c r="A403" s="61" t="s">
        <v>23</v>
      </c>
      <c r="B403" s="211" t="s">
        <v>346</v>
      </c>
      <c r="C403" s="212">
        <v>149.85</v>
      </c>
      <c r="D403" s="216" t="s">
        <v>344</v>
      </c>
      <c r="E403" s="85"/>
      <c r="F403" s="27">
        <f>C403*E403</f>
        <v>0</v>
      </c>
      <c r="G403" s="215"/>
    </row>
    <row r="404" spans="1:12" s="142" customFormat="1" ht="25.5" x14ac:dyDescent="0.2">
      <c r="A404" s="61" t="s">
        <v>26</v>
      </c>
      <c r="B404" s="211" t="s">
        <v>347</v>
      </c>
      <c r="C404" s="212">
        <v>8.6</v>
      </c>
      <c r="D404" s="216" t="s">
        <v>344</v>
      </c>
      <c r="E404" s="85"/>
      <c r="F404" s="27">
        <f>C404*E404</f>
        <v>0</v>
      </c>
      <c r="G404" s="215"/>
    </row>
    <row r="405" spans="1:12" s="142" customFormat="1" ht="42.75" customHeight="1" x14ac:dyDescent="0.2">
      <c r="A405" s="61" t="s">
        <v>28</v>
      </c>
      <c r="B405" s="211" t="s">
        <v>348</v>
      </c>
      <c r="C405" s="212">
        <v>12.32</v>
      </c>
      <c r="D405" s="216" t="s">
        <v>344</v>
      </c>
      <c r="E405" s="85"/>
      <c r="F405" s="27">
        <f>C405*E405</f>
        <v>0</v>
      </c>
      <c r="G405" s="35">
        <f>SUM(F401:F405)</f>
        <v>0</v>
      </c>
    </row>
    <row r="406" spans="1:12" s="142" customFormat="1" x14ac:dyDescent="0.2">
      <c r="A406" s="206"/>
      <c r="B406" s="217"/>
      <c r="C406" s="218"/>
      <c r="D406" s="219"/>
      <c r="E406" s="220"/>
      <c r="F406" s="27"/>
      <c r="G406" s="215"/>
    </row>
    <row r="407" spans="1:12" s="142" customFormat="1" ht="19.5" customHeight="1" x14ac:dyDescent="0.2">
      <c r="A407" s="36" t="s">
        <v>31</v>
      </c>
      <c r="B407" s="269" t="s">
        <v>349</v>
      </c>
      <c r="C407" s="269"/>
      <c r="D407" s="221"/>
      <c r="E407" s="220"/>
      <c r="F407" s="220"/>
      <c r="G407" s="215"/>
    </row>
    <row r="408" spans="1:12" s="142" customFormat="1" ht="38.25" customHeight="1" x14ac:dyDescent="0.2">
      <c r="A408" s="61" t="s">
        <v>17</v>
      </c>
      <c r="B408" s="222" t="s">
        <v>350</v>
      </c>
      <c r="C408" s="223">
        <v>149.85</v>
      </c>
      <c r="D408" s="224" t="s">
        <v>344</v>
      </c>
      <c r="E408" s="225"/>
      <c r="F408" s="45">
        <f>C408*E408</f>
        <v>0</v>
      </c>
      <c r="G408" s="215"/>
    </row>
    <row r="409" spans="1:12" s="142" customFormat="1" ht="16.5" customHeight="1" x14ac:dyDescent="0.2">
      <c r="A409" s="68" t="s">
        <v>20</v>
      </c>
      <c r="B409" s="222" t="s">
        <v>351</v>
      </c>
      <c r="C409" s="223">
        <f>C410</f>
        <v>7.7922000000000002</v>
      </c>
      <c r="D409" s="224" t="s">
        <v>34</v>
      </c>
      <c r="E409" s="225"/>
      <c r="F409" s="45">
        <f>C409*E409</f>
        <v>0</v>
      </c>
    </row>
    <row r="410" spans="1:12" s="142" customFormat="1" ht="25.5" x14ac:dyDescent="0.2">
      <c r="A410" s="61" t="s">
        <v>23</v>
      </c>
      <c r="B410" s="222" t="s">
        <v>352</v>
      </c>
      <c r="C410" s="223">
        <f>(C408*0.04)*1.3</f>
        <v>7.7922000000000002</v>
      </c>
      <c r="D410" s="224" t="s">
        <v>34</v>
      </c>
      <c r="E410" s="225"/>
      <c r="F410" s="45">
        <f>C410*E410</f>
        <v>0</v>
      </c>
      <c r="G410" s="215"/>
    </row>
    <row r="411" spans="1:12" s="142" customFormat="1" ht="38.25" x14ac:dyDescent="0.2">
      <c r="A411" s="61" t="s">
        <v>26</v>
      </c>
      <c r="B411" s="226" t="s">
        <v>353</v>
      </c>
      <c r="C411" s="227">
        <v>149.85</v>
      </c>
      <c r="D411" s="228" t="s">
        <v>344</v>
      </c>
      <c r="E411" s="229"/>
      <c r="F411" s="27">
        <f>C411*E411</f>
        <v>0</v>
      </c>
      <c r="G411" s="35">
        <f>SUM(F408:F411)</f>
        <v>0</v>
      </c>
    </row>
    <row r="412" spans="1:12" s="142" customFormat="1" x14ac:dyDescent="0.2">
      <c r="A412" s="206"/>
      <c r="B412" s="217"/>
      <c r="C412" s="218"/>
      <c r="D412" s="219"/>
      <c r="E412" s="220"/>
      <c r="F412" s="220"/>
      <c r="G412" s="215"/>
    </row>
    <row r="413" spans="1:12" s="142" customFormat="1" x14ac:dyDescent="0.2">
      <c r="A413" s="36" t="s">
        <v>39</v>
      </c>
      <c r="B413" s="230" t="s">
        <v>354</v>
      </c>
      <c r="C413" s="231"/>
      <c r="D413" s="221"/>
      <c r="E413" s="220"/>
      <c r="F413" s="220"/>
      <c r="G413" s="215"/>
    </row>
    <row r="414" spans="1:12" s="142" customFormat="1" x14ac:dyDescent="0.2">
      <c r="A414" s="61" t="s">
        <v>17</v>
      </c>
      <c r="B414" s="226" t="s">
        <v>355</v>
      </c>
      <c r="C414" s="227">
        <v>124.74</v>
      </c>
      <c r="D414" s="228" t="s">
        <v>344</v>
      </c>
      <c r="E414" s="220"/>
      <c r="F414" s="27">
        <f>C414*E414</f>
        <v>0</v>
      </c>
      <c r="G414" s="35">
        <f>SUM(F414)</f>
        <v>0</v>
      </c>
    </row>
    <row r="415" spans="1:12" s="157" customFormat="1" ht="15.95" customHeight="1" x14ac:dyDescent="0.2">
      <c r="A415" s="59"/>
      <c r="B415" s="158"/>
      <c r="C415" s="158"/>
      <c r="D415" s="159"/>
      <c r="E415" s="158"/>
      <c r="F415" s="155"/>
      <c r="G415" s="156"/>
      <c r="J415" s="6"/>
      <c r="K415" s="6"/>
      <c r="L415" s="6"/>
    </row>
    <row r="416" spans="1:12" s="142" customFormat="1" ht="20.25" customHeight="1" x14ac:dyDescent="0.2">
      <c r="A416" s="36" t="s">
        <v>104</v>
      </c>
      <c r="B416" s="269" t="s">
        <v>356</v>
      </c>
      <c r="C416" s="269"/>
      <c r="D416" s="269"/>
      <c r="E416" s="269"/>
      <c r="F416" s="232"/>
    </row>
    <row r="417" spans="1:12" s="142" customFormat="1" ht="37.5" customHeight="1" x14ac:dyDescent="0.2">
      <c r="A417" s="61" t="s">
        <v>17</v>
      </c>
      <c r="B417" s="226" t="s">
        <v>357</v>
      </c>
      <c r="C417" s="227">
        <v>53</v>
      </c>
      <c r="D417" s="228" t="s">
        <v>25</v>
      </c>
      <c r="E417" s="220"/>
      <c r="F417" s="27">
        <f>C417*E417</f>
        <v>0</v>
      </c>
      <c r="G417" s="215"/>
    </row>
    <row r="418" spans="1:12" s="142" customFormat="1" ht="25.5" x14ac:dyDescent="0.2">
      <c r="A418" s="68" t="s">
        <v>20</v>
      </c>
      <c r="B418" s="226" t="s">
        <v>358</v>
      </c>
      <c r="C418" s="227">
        <v>1.89</v>
      </c>
      <c r="D418" s="228" t="s">
        <v>25</v>
      </c>
      <c r="E418" s="220"/>
      <c r="F418" s="27">
        <f>C418*E418</f>
        <v>0</v>
      </c>
    </row>
    <row r="419" spans="1:12" s="142" customFormat="1" x14ac:dyDescent="0.2">
      <c r="A419" s="61" t="s">
        <v>23</v>
      </c>
      <c r="B419" s="226" t="s">
        <v>359</v>
      </c>
      <c r="C419" s="223">
        <f>C418*1.3</f>
        <v>2.4569999999999999</v>
      </c>
      <c r="D419" s="224" t="s">
        <v>34</v>
      </c>
      <c r="E419" s="220"/>
      <c r="F419" s="45">
        <f>C419*E419</f>
        <v>0</v>
      </c>
    </row>
    <row r="420" spans="1:12" s="142" customFormat="1" x14ac:dyDescent="0.2">
      <c r="A420" s="68" t="s">
        <v>26</v>
      </c>
      <c r="B420" s="226" t="s">
        <v>360</v>
      </c>
      <c r="C420" s="227">
        <v>1.89</v>
      </c>
      <c r="D420" s="228" t="s">
        <v>25</v>
      </c>
      <c r="E420" s="220"/>
      <c r="F420" s="27">
        <f>C420*E420</f>
        <v>0</v>
      </c>
      <c r="G420" s="35"/>
    </row>
    <row r="421" spans="1:12" s="142" customFormat="1" x14ac:dyDescent="0.2">
      <c r="A421" s="68" t="s">
        <v>28</v>
      </c>
      <c r="B421" s="226" t="s">
        <v>361</v>
      </c>
      <c r="C421" s="227">
        <v>10.199999999999999</v>
      </c>
      <c r="D421" s="228" t="s">
        <v>19</v>
      </c>
      <c r="E421" s="220"/>
      <c r="F421" s="27">
        <f>C421*E421</f>
        <v>0</v>
      </c>
      <c r="G421" s="35">
        <f>SUM(F417:F421)</f>
        <v>0</v>
      </c>
    </row>
    <row r="422" spans="1:12" s="142" customFormat="1" x14ac:dyDescent="0.2">
      <c r="A422" s="206"/>
      <c r="B422" s="217"/>
      <c r="C422" s="218"/>
      <c r="D422" s="219"/>
      <c r="E422" s="220"/>
      <c r="F422" s="220"/>
      <c r="G422" s="215"/>
    </row>
    <row r="423" spans="1:12" s="142" customFormat="1" x14ac:dyDescent="0.2">
      <c r="A423" s="36" t="s">
        <v>114</v>
      </c>
      <c r="B423" s="230" t="s">
        <v>362</v>
      </c>
      <c r="C423" s="218"/>
      <c r="D423" s="221"/>
      <c r="E423" s="220"/>
      <c r="F423" s="220"/>
      <c r="G423" s="215"/>
    </row>
    <row r="424" spans="1:12" s="142" customFormat="1" ht="28.5" customHeight="1" x14ac:dyDescent="0.2">
      <c r="A424" s="61" t="s">
        <v>17</v>
      </c>
      <c r="B424" s="226" t="s">
        <v>363</v>
      </c>
      <c r="C424" s="227">
        <v>3.3</v>
      </c>
      <c r="D424" s="228" t="s">
        <v>344</v>
      </c>
      <c r="E424" s="85"/>
      <c r="F424" s="27">
        <f t="shared" ref="F424:F430" si="12">C424*E424</f>
        <v>0</v>
      </c>
      <c r="G424" s="215"/>
    </row>
    <row r="425" spans="1:12" s="142" customFormat="1" ht="25.5" x14ac:dyDescent="0.2">
      <c r="A425" s="68" t="s">
        <v>20</v>
      </c>
      <c r="B425" s="226" t="s">
        <v>364</v>
      </c>
      <c r="C425" s="227">
        <v>6.6</v>
      </c>
      <c r="D425" s="228" t="s">
        <v>344</v>
      </c>
      <c r="E425" s="85"/>
      <c r="F425" s="27">
        <f t="shared" si="12"/>
        <v>0</v>
      </c>
      <c r="G425" s="215"/>
    </row>
    <row r="426" spans="1:12" s="142" customFormat="1" ht="26.25" customHeight="1" x14ac:dyDescent="0.2">
      <c r="A426" s="61" t="s">
        <v>23</v>
      </c>
      <c r="B426" s="226" t="s">
        <v>365</v>
      </c>
      <c r="C426" s="227">
        <v>2.2000000000000002</v>
      </c>
      <c r="D426" s="228" t="s">
        <v>344</v>
      </c>
      <c r="E426" s="85"/>
      <c r="F426" s="27">
        <f t="shared" si="12"/>
        <v>0</v>
      </c>
      <c r="G426" s="215"/>
    </row>
    <row r="427" spans="1:12" s="142" customFormat="1" ht="15" customHeight="1" x14ac:dyDescent="0.2">
      <c r="A427" s="68" t="s">
        <v>26</v>
      </c>
      <c r="B427" s="222" t="s">
        <v>359</v>
      </c>
      <c r="C427" s="223">
        <f>C426*1.3</f>
        <v>2.8600000000000003</v>
      </c>
      <c r="D427" s="224" t="s">
        <v>34</v>
      </c>
      <c r="E427" s="85"/>
      <c r="F427" s="45">
        <f t="shared" si="12"/>
        <v>0</v>
      </c>
    </row>
    <row r="428" spans="1:12" s="142" customFormat="1" ht="25.5" x14ac:dyDescent="0.2">
      <c r="A428" s="61" t="s">
        <v>28</v>
      </c>
      <c r="B428" s="226" t="s">
        <v>366</v>
      </c>
      <c r="C428" s="227">
        <v>4.4000000000000004</v>
      </c>
      <c r="D428" s="228" t="s">
        <v>344</v>
      </c>
      <c r="E428" s="85"/>
      <c r="F428" s="27">
        <f t="shared" si="12"/>
        <v>0</v>
      </c>
      <c r="G428" s="215"/>
    </row>
    <row r="429" spans="1:12" s="142" customFormat="1" ht="25.5" x14ac:dyDescent="0.2">
      <c r="A429" s="68" t="s">
        <v>46</v>
      </c>
      <c r="B429" s="226" t="s">
        <v>367</v>
      </c>
      <c r="C429" s="227">
        <v>1</v>
      </c>
      <c r="D429" s="228" t="s">
        <v>368</v>
      </c>
      <c r="E429" s="85"/>
      <c r="F429" s="27">
        <f t="shared" si="12"/>
        <v>0</v>
      </c>
      <c r="G429" s="215"/>
    </row>
    <row r="430" spans="1:12" s="142" customFormat="1" ht="25.5" x14ac:dyDescent="0.2">
      <c r="A430" s="68" t="s">
        <v>48</v>
      </c>
      <c r="B430" s="226" t="s">
        <v>369</v>
      </c>
      <c r="C430" s="227">
        <v>35.53</v>
      </c>
      <c r="D430" s="228" t="s">
        <v>344</v>
      </c>
      <c r="E430" s="85"/>
      <c r="F430" s="27">
        <f t="shared" si="12"/>
        <v>0</v>
      </c>
      <c r="G430" s="35">
        <f>SUM(F424:F430)</f>
        <v>0</v>
      </c>
    </row>
    <row r="431" spans="1:12" s="142" customFormat="1" x14ac:dyDescent="0.2">
      <c r="A431" s="68"/>
      <c r="B431" s="226"/>
      <c r="C431" s="227"/>
      <c r="D431" s="228"/>
      <c r="E431" s="85"/>
      <c r="F431" s="27"/>
      <c r="G431" s="35"/>
    </row>
    <row r="432" spans="1:12" s="157" customFormat="1" ht="12" customHeight="1" x14ac:dyDescent="0.2">
      <c r="A432" s="25"/>
      <c r="B432" s="272" t="s">
        <v>370</v>
      </c>
      <c r="C432" s="272"/>
      <c r="D432" s="272"/>
      <c r="E432" s="272"/>
      <c r="F432" s="154" t="s">
        <v>199</v>
      </c>
      <c r="G432" s="35">
        <f>SUM(G405:G430)</f>
        <v>0</v>
      </c>
      <c r="J432" s="6"/>
      <c r="K432" s="6"/>
      <c r="L432" s="6"/>
    </row>
    <row r="433" spans="1:12" s="157" customFormat="1" ht="12" customHeight="1" x14ac:dyDescent="0.2">
      <c r="A433" s="25"/>
      <c r="B433" s="233"/>
      <c r="C433" s="233"/>
      <c r="D433" s="233"/>
      <c r="E433" s="233"/>
      <c r="F433" s="154"/>
      <c r="G433" s="234"/>
      <c r="J433" s="6"/>
      <c r="K433" s="6"/>
      <c r="L433" s="6"/>
    </row>
    <row r="434" spans="1:12" s="142" customFormat="1" x14ac:dyDescent="0.2">
      <c r="A434" s="206"/>
      <c r="B434" s="230" t="s">
        <v>371</v>
      </c>
      <c r="C434" s="218"/>
      <c r="D434" s="219"/>
      <c r="E434" s="232"/>
      <c r="F434" s="232"/>
    </row>
    <row r="435" spans="1:12" s="142" customFormat="1" x14ac:dyDescent="0.2">
      <c r="A435" s="206"/>
      <c r="B435" s="230"/>
      <c r="C435" s="218"/>
      <c r="D435" s="219"/>
      <c r="E435" s="232"/>
      <c r="F435" s="232"/>
    </row>
    <row r="436" spans="1:12" s="142" customFormat="1" x14ac:dyDescent="0.2">
      <c r="A436" s="36" t="s">
        <v>15</v>
      </c>
      <c r="B436" s="230" t="s">
        <v>186</v>
      </c>
      <c r="C436" s="231"/>
      <c r="D436" s="221"/>
      <c r="E436" s="232"/>
      <c r="F436" s="232"/>
    </row>
    <row r="437" spans="1:12" s="142" customFormat="1" ht="25.5" x14ac:dyDescent="0.2">
      <c r="A437" s="61" t="s">
        <v>17</v>
      </c>
      <c r="B437" s="226" t="s">
        <v>372</v>
      </c>
      <c r="C437" s="227">
        <v>222.87</v>
      </c>
      <c r="D437" s="228" t="s">
        <v>344</v>
      </c>
      <c r="E437" s="214"/>
      <c r="F437" s="27">
        <f t="shared" ref="F437:F446" si="13">C437*E437</f>
        <v>0</v>
      </c>
    </row>
    <row r="438" spans="1:12" s="142" customFormat="1" ht="25.5" x14ac:dyDescent="0.2">
      <c r="A438" s="68" t="s">
        <v>20</v>
      </c>
      <c r="B438" s="226" t="s">
        <v>373</v>
      </c>
      <c r="C438" s="227">
        <v>224.03</v>
      </c>
      <c r="D438" s="228" t="s">
        <v>344</v>
      </c>
      <c r="E438" s="214"/>
      <c r="F438" s="27">
        <f t="shared" si="13"/>
        <v>0</v>
      </c>
    </row>
    <row r="439" spans="1:12" s="142" customFormat="1" ht="33.75" customHeight="1" x14ac:dyDescent="0.2">
      <c r="A439" s="61" t="s">
        <v>23</v>
      </c>
      <c r="B439" s="226" t="s">
        <v>374</v>
      </c>
      <c r="C439" s="227">
        <v>197.58</v>
      </c>
      <c r="D439" s="228" t="s">
        <v>344</v>
      </c>
      <c r="E439" s="214"/>
      <c r="F439" s="27">
        <f t="shared" si="13"/>
        <v>0</v>
      </c>
    </row>
    <row r="440" spans="1:12" s="142" customFormat="1" ht="45" customHeight="1" x14ac:dyDescent="0.2">
      <c r="A440" s="68" t="s">
        <v>26</v>
      </c>
      <c r="B440" s="222" t="s">
        <v>350</v>
      </c>
      <c r="C440" s="223">
        <v>197.58</v>
      </c>
      <c r="D440" s="224" t="s">
        <v>344</v>
      </c>
      <c r="E440" s="225"/>
      <c r="F440" s="45">
        <f t="shared" si="13"/>
        <v>0</v>
      </c>
      <c r="G440" s="215"/>
    </row>
    <row r="441" spans="1:12" s="142" customFormat="1" x14ac:dyDescent="0.2">
      <c r="A441" s="61" t="s">
        <v>28</v>
      </c>
      <c r="B441" s="222" t="s">
        <v>351</v>
      </c>
      <c r="C441" s="223">
        <f>C445</f>
        <v>10.274160000000002</v>
      </c>
      <c r="D441" s="224" t="s">
        <v>34</v>
      </c>
      <c r="E441" s="225"/>
      <c r="F441" s="45">
        <f t="shared" si="13"/>
        <v>0</v>
      </c>
    </row>
    <row r="442" spans="1:12" s="142" customFormat="1" x14ac:dyDescent="0.2">
      <c r="A442" s="61"/>
      <c r="B442" s="222"/>
      <c r="C442" s="223"/>
      <c r="D442" s="224"/>
      <c r="E442" s="225"/>
      <c r="F442" s="45"/>
    </row>
    <row r="443" spans="1:12" s="142" customFormat="1" x14ac:dyDescent="0.2">
      <c r="A443" s="61"/>
      <c r="B443" s="222"/>
      <c r="C443" s="223"/>
      <c r="D443" s="224"/>
      <c r="E443" s="225"/>
      <c r="F443" s="45"/>
    </row>
    <row r="444" spans="1:12" s="142" customFormat="1" x14ac:dyDescent="0.2">
      <c r="A444" s="61"/>
      <c r="B444" s="222"/>
      <c r="C444" s="223"/>
      <c r="D444" s="224"/>
      <c r="E444" s="225"/>
      <c r="F444" s="45"/>
    </row>
    <row r="445" spans="1:12" s="142" customFormat="1" ht="25.5" x14ac:dyDescent="0.2">
      <c r="A445" s="68" t="s">
        <v>46</v>
      </c>
      <c r="B445" s="222" t="s">
        <v>352</v>
      </c>
      <c r="C445" s="223">
        <f>(C440*0.04)*1.3</f>
        <v>10.274160000000002</v>
      </c>
      <c r="D445" s="224" t="s">
        <v>34</v>
      </c>
      <c r="E445" s="225"/>
      <c r="F445" s="45">
        <f t="shared" si="13"/>
        <v>0</v>
      </c>
      <c r="G445" s="215"/>
    </row>
    <row r="446" spans="1:12" s="142" customFormat="1" ht="38.25" x14ac:dyDescent="0.2">
      <c r="A446" s="68" t="s">
        <v>48</v>
      </c>
      <c r="B446" s="181" t="s">
        <v>239</v>
      </c>
      <c r="C446" s="227">
        <v>197.58</v>
      </c>
      <c r="D446" s="228" t="s">
        <v>344</v>
      </c>
      <c r="E446" s="214"/>
      <c r="F446" s="27">
        <f t="shared" si="13"/>
        <v>0</v>
      </c>
      <c r="G446" s="35">
        <f>SUM(F437:F446)</f>
        <v>0</v>
      </c>
    </row>
    <row r="447" spans="1:12" s="142" customFormat="1" x14ac:dyDescent="0.2">
      <c r="A447" s="206"/>
      <c r="B447" s="226"/>
      <c r="C447" s="227"/>
      <c r="D447" s="228"/>
      <c r="E447" s="210"/>
      <c r="F447" s="232"/>
    </row>
    <row r="448" spans="1:12" s="142" customFormat="1" x14ac:dyDescent="0.2">
      <c r="A448" s="36" t="s">
        <v>31</v>
      </c>
      <c r="B448" s="230" t="s">
        <v>354</v>
      </c>
      <c r="C448" s="231"/>
      <c r="D448" s="221"/>
      <c r="E448" s="210"/>
      <c r="F448" s="232"/>
    </row>
    <row r="449" spans="1:12" s="142" customFormat="1" x14ac:dyDescent="0.2">
      <c r="A449" s="61" t="s">
        <v>17</v>
      </c>
      <c r="B449" s="226" t="s">
        <v>355</v>
      </c>
      <c r="C449" s="227">
        <v>171.28</v>
      </c>
      <c r="D449" s="228" t="s">
        <v>344</v>
      </c>
      <c r="E449" s="214"/>
      <c r="F449" s="27">
        <f>C449*E449</f>
        <v>0</v>
      </c>
      <c r="G449" s="35">
        <f>SUM(F449)</f>
        <v>0</v>
      </c>
    </row>
    <row r="450" spans="1:12" s="142" customFormat="1" x14ac:dyDescent="0.2">
      <c r="A450" s="206"/>
      <c r="B450" s="153"/>
      <c r="C450" s="231"/>
      <c r="D450" s="221"/>
      <c r="E450" s="232"/>
      <c r="F450" s="232"/>
    </row>
    <row r="451" spans="1:12" s="142" customFormat="1" ht="19.5" customHeight="1" x14ac:dyDescent="0.2">
      <c r="A451" s="36" t="s">
        <v>39</v>
      </c>
      <c r="B451" s="269" t="s">
        <v>375</v>
      </c>
      <c r="C451" s="269"/>
      <c r="D451" s="269"/>
      <c r="E451" s="269"/>
      <c r="F451" s="232"/>
    </row>
    <row r="452" spans="1:12" s="142" customFormat="1" ht="36" customHeight="1" x14ac:dyDescent="0.2">
      <c r="A452" s="61" t="s">
        <v>17</v>
      </c>
      <c r="B452" s="235" t="s">
        <v>376</v>
      </c>
      <c r="C452" s="27">
        <v>67</v>
      </c>
      <c r="D452" s="236" t="s">
        <v>25</v>
      </c>
      <c r="E452" s="27"/>
      <c r="F452" s="27">
        <f>C452*E452</f>
        <v>0</v>
      </c>
    </row>
    <row r="453" spans="1:12" s="142" customFormat="1" ht="31.5" customHeight="1" x14ac:dyDescent="0.2">
      <c r="A453" s="61" t="s">
        <v>20</v>
      </c>
      <c r="B453" s="211" t="s">
        <v>377</v>
      </c>
      <c r="C453" s="27">
        <v>17.2</v>
      </c>
      <c r="D453" s="236" t="s">
        <v>25</v>
      </c>
      <c r="E453" s="27"/>
      <c r="F453" s="27">
        <f>C453*E453</f>
        <v>0</v>
      </c>
      <c r="G453" s="237"/>
    </row>
    <row r="454" spans="1:12" s="142" customFormat="1" ht="38.25" x14ac:dyDescent="0.2">
      <c r="A454" s="61" t="s">
        <v>23</v>
      </c>
      <c r="B454" s="226" t="s">
        <v>348</v>
      </c>
      <c r="C454" s="27">
        <f>(12*1.6*1.1)</f>
        <v>21.120000000000005</v>
      </c>
      <c r="D454" s="236" t="s">
        <v>344</v>
      </c>
      <c r="E454" s="27"/>
      <c r="F454" s="27">
        <f>C454*E454</f>
        <v>0</v>
      </c>
      <c r="G454" s="35">
        <f>SUM(F452:F454)</f>
        <v>0</v>
      </c>
    </row>
    <row r="455" spans="1:12" s="142" customFormat="1" x14ac:dyDescent="0.2">
      <c r="A455" s="61"/>
      <c r="B455" s="226"/>
      <c r="C455" s="227"/>
      <c r="D455" s="228"/>
      <c r="E455" s="220"/>
      <c r="F455" s="27"/>
      <c r="G455" s="35"/>
    </row>
    <row r="456" spans="1:12" s="157" customFormat="1" ht="12" customHeight="1" x14ac:dyDescent="0.2">
      <c r="A456" s="25"/>
      <c r="B456" s="272" t="s">
        <v>378</v>
      </c>
      <c r="C456" s="272"/>
      <c r="D456" s="272"/>
      <c r="E456" s="272"/>
      <c r="F456" s="154" t="s">
        <v>199</v>
      </c>
      <c r="G456" s="234">
        <f>SUM(G446:G454)</f>
        <v>0</v>
      </c>
      <c r="J456" s="6"/>
      <c r="K456" s="6"/>
      <c r="L456" s="6"/>
    </row>
    <row r="457" spans="1:12" s="157" customFormat="1" ht="12.75" customHeight="1" x14ac:dyDescent="0.2">
      <c r="A457" s="59"/>
      <c r="B457" s="158"/>
      <c r="C457" s="158"/>
      <c r="D457" s="159"/>
      <c r="E457" s="220"/>
      <c r="F457" s="220"/>
      <c r="G457" s="238"/>
      <c r="J457" s="6"/>
      <c r="K457" s="6"/>
      <c r="L457" s="6"/>
    </row>
    <row r="458" spans="1:12" s="157" customFormat="1" ht="15.95" customHeight="1" x14ac:dyDescent="0.2">
      <c r="A458" s="59"/>
      <c r="B458" s="239" t="s">
        <v>379</v>
      </c>
      <c r="C458" s="158"/>
      <c r="D458" s="159"/>
      <c r="E458" s="220"/>
      <c r="F458" s="220"/>
      <c r="G458" s="238"/>
      <c r="J458" s="6"/>
      <c r="K458" s="6"/>
      <c r="L458" s="6"/>
    </row>
    <row r="459" spans="1:12" s="157" customFormat="1" ht="9.75" customHeight="1" x14ac:dyDescent="0.2">
      <c r="A459" s="59"/>
      <c r="B459" s="158"/>
      <c r="C459" s="158"/>
      <c r="D459" s="159"/>
      <c r="E459" s="220"/>
      <c r="F459" s="220"/>
      <c r="G459" s="238"/>
      <c r="J459" s="6"/>
      <c r="K459" s="6"/>
      <c r="L459" s="6"/>
    </row>
    <row r="460" spans="1:12" s="142" customFormat="1" x14ac:dyDescent="0.2">
      <c r="A460" s="36" t="s">
        <v>15</v>
      </c>
      <c r="B460" s="230" t="s">
        <v>186</v>
      </c>
      <c r="C460" s="231"/>
      <c r="D460" s="221"/>
      <c r="E460" s="232"/>
      <c r="F460" s="232"/>
    </row>
    <row r="461" spans="1:12" s="142" customFormat="1" ht="25.5" x14ac:dyDescent="0.2">
      <c r="A461" s="61" t="s">
        <v>17</v>
      </c>
      <c r="B461" s="226" t="s">
        <v>372</v>
      </c>
      <c r="C461" s="227">
        <v>165.17</v>
      </c>
      <c r="D461" s="228" t="s">
        <v>344</v>
      </c>
      <c r="E461" s="214"/>
      <c r="F461" s="27">
        <f t="shared" ref="F461:F468" si="14">C461*E461</f>
        <v>0</v>
      </c>
    </row>
    <row r="462" spans="1:12" s="142" customFormat="1" ht="25.5" x14ac:dyDescent="0.2">
      <c r="A462" s="68" t="s">
        <v>20</v>
      </c>
      <c r="B462" s="226" t="s">
        <v>373</v>
      </c>
      <c r="C462" s="227">
        <v>169.4</v>
      </c>
      <c r="D462" s="228" t="s">
        <v>344</v>
      </c>
      <c r="E462" s="214"/>
      <c r="F462" s="27">
        <f t="shared" si="14"/>
        <v>0</v>
      </c>
    </row>
    <row r="463" spans="1:12" s="142" customFormat="1" ht="25.5" x14ac:dyDescent="0.2">
      <c r="A463" s="61" t="s">
        <v>23</v>
      </c>
      <c r="B463" s="226" t="s">
        <v>380</v>
      </c>
      <c r="C463" s="227">
        <v>131.5</v>
      </c>
      <c r="D463" s="228" t="s">
        <v>344</v>
      </c>
      <c r="E463" s="214"/>
      <c r="F463" s="27">
        <f t="shared" si="14"/>
        <v>0</v>
      </c>
    </row>
    <row r="464" spans="1:12" s="142" customFormat="1" ht="25.5" x14ac:dyDescent="0.2">
      <c r="A464" s="68" t="s">
        <v>26</v>
      </c>
      <c r="B464" s="211" t="s">
        <v>381</v>
      </c>
      <c r="C464" s="212">
        <v>8.6</v>
      </c>
      <c r="D464" s="216" t="s">
        <v>344</v>
      </c>
      <c r="E464" s="214"/>
      <c r="F464" s="27">
        <f t="shared" si="14"/>
        <v>0</v>
      </c>
      <c r="G464" s="240"/>
    </row>
    <row r="465" spans="1:12" s="142" customFormat="1" ht="40.5" customHeight="1" x14ac:dyDescent="0.2">
      <c r="A465" s="61" t="s">
        <v>28</v>
      </c>
      <c r="B465" s="222" t="s">
        <v>350</v>
      </c>
      <c r="C465" s="223">
        <v>131.58000000000001</v>
      </c>
      <c r="D465" s="224" t="s">
        <v>344</v>
      </c>
      <c r="E465" s="225"/>
      <c r="F465" s="45">
        <f t="shared" si="14"/>
        <v>0</v>
      </c>
      <c r="G465" s="215"/>
    </row>
    <row r="466" spans="1:12" s="142" customFormat="1" ht="18" customHeight="1" x14ac:dyDescent="0.2">
      <c r="A466" s="68" t="s">
        <v>46</v>
      </c>
      <c r="B466" s="222" t="s">
        <v>351</v>
      </c>
      <c r="C466" s="223">
        <f>C467</f>
        <v>6.8421600000000007</v>
      </c>
      <c r="D466" s="224" t="s">
        <v>34</v>
      </c>
      <c r="E466" s="225"/>
      <c r="F466" s="45">
        <f t="shared" si="14"/>
        <v>0</v>
      </c>
    </row>
    <row r="467" spans="1:12" s="142" customFormat="1" ht="25.5" x14ac:dyDescent="0.2">
      <c r="A467" s="68" t="s">
        <v>48</v>
      </c>
      <c r="B467" s="222" t="s">
        <v>352</v>
      </c>
      <c r="C467" s="223">
        <f>(C465*0.04)*1.3</f>
        <v>6.8421600000000007</v>
      </c>
      <c r="D467" s="224" t="s">
        <v>34</v>
      </c>
      <c r="E467" s="225"/>
      <c r="F467" s="45">
        <f t="shared" si="14"/>
        <v>0</v>
      </c>
      <c r="G467" s="215"/>
    </row>
    <row r="468" spans="1:12" s="142" customFormat="1" ht="38.25" x14ac:dyDescent="0.2">
      <c r="A468" s="68" t="s">
        <v>50</v>
      </c>
      <c r="B468" s="181" t="s">
        <v>353</v>
      </c>
      <c r="C468" s="227">
        <v>131.58000000000001</v>
      </c>
      <c r="D468" s="228" t="s">
        <v>344</v>
      </c>
      <c r="E468" s="214"/>
      <c r="F468" s="27">
        <f t="shared" si="14"/>
        <v>0</v>
      </c>
      <c r="G468" s="35">
        <f>SUM(F461:F468)</f>
        <v>0</v>
      </c>
    </row>
    <row r="469" spans="1:12" s="142" customFormat="1" x14ac:dyDescent="0.2">
      <c r="A469" s="206"/>
      <c r="B469" s="226"/>
      <c r="C469" s="227"/>
      <c r="D469" s="228"/>
      <c r="E469" s="210"/>
      <c r="F469" s="232"/>
    </row>
    <row r="470" spans="1:12" s="142" customFormat="1" x14ac:dyDescent="0.2">
      <c r="A470" s="36" t="s">
        <v>31</v>
      </c>
      <c r="B470" s="230" t="s">
        <v>354</v>
      </c>
      <c r="C470" s="231"/>
      <c r="D470" s="221"/>
      <c r="E470" s="210"/>
      <c r="F470" s="232"/>
    </row>
    <row r="471" spans="1:12" s="142" customFormat="1" x14ac:dyDescent="0.2">
      <c r="A471" s="61" t="s">
        <v>17</v>
      </c>
      <c r="B471" s="226" t="s">
        <v>355</v>
      </c>
      <c r="C471" s="227">
        <v>110.88</v>
      </c>
      <c r="D471" s="228" t="s">
        <v>344</v>
      </c>
      <c r="E471" s="214"/>
      <c r="F471" s="27">
        <f>C471*E471</f>
        <v>0</v>
      </c>
      <c r="G471" s="35">
        <f>SUM(F471)</f>
        <v>0</v>
      </c>
    </row>
    <row r="472" spans="1:12" s="142" customFormat="1" x14ac:dyDescent="0.2">
      <c r="A472" s="206"/>
      <c r="B472" s="153"/>
      <c r="C472" s="231"/>
      <c r="D472" s="221"/>
      <c r="E472" s="210"/>
      <c r="F472" s="232"/>
    </row>
    <row r="473" spans="1:12" s="142" customFormat="1" x14ac:dyDescent="0.2">
      <c r="A473" s="206"/>
      <c r="B473" s="153"/>
      <c r="C473" s="231"/>
      <c r="D473" s="221"/>
      <c r="E473" s="210"/>
      <c r="F473" s="232"/>
    </row>
    <row r="474" spans="1:12" s="142" customFormat="1" x14ac:dyDescent="0.2">
      <c r="A474" s="206"/>
      <c r="B474" s="153"/>
      <c r="C474" s="231"/>
      <c r="D474" s="221"/>
      <c r="E474" s="210"/>
      <c r="F474" s="232"/>
    </row>
    <row r="475" spans="1:12" s="142" customFormat="1" ht="14.25" customHeight="1" x14ac:dyDescent="0.2">
      <c r="A475" s="36" t="s">
        <v>39</v>
      </c>
      <c r="B475" s="269" t="s">
        <v>356</v>
      </c>
      <c r="C475" s="269"/>
      <c r="D475" s="269"/>
      <c r="E475" s="210"/>
      <c r="F475" s="232"/>
    </row>
    <row r="476" spans="1:12" s="142" customFormat="1" ht="38.25" customHeight="1" x14ac:dyDescent="0.2">
      <c r="A476" s="61" t="s">
        <v>17</v>
      </c>
      <c r="B476" s="235" t="s">
        <v>382</v>
      </c>
      <c r="C476" s="227">
        <v>51.86</v>
      </c>
      <c r="D476" s="228" t="s">
        <v>25</v>
      </c>
      <c r="E476" s="214"/>
      <c r="F476" s="220">
        <f>C476*E476</f>
        <v>0</v>
      </c>
      <c r="G476" s="35">
        <f>SUM(F476)</f>
        <v>0</v>
      </c>
    </row>
    <row r="477" spans="1:12" s="142" customFormat="1" ht="14.1" customHeight="1" x14ac:dyDescent="0.2">
      <c r="A477" s="61"/>
      <c r="B477" s="235"/>
      <c r="C477" s="227"/>
      <c r="D477" s="228"/>
      <c r="E477" s="214"/>
      <c r="F477" s="220"/>
      <c r="G477" s="35"/>
    </row>
    <row r="478" spans="1:12" s="142" customFormat="1" x14ac:dyDescent="0.2">
      <c r="A478" s="36" t="s">
        <v>104</v>
      </c>
      <c r="B478" s="230" t="s">
        <v>383</v>
      </c>
      <c r="C478" s="231"/>
      <c r="D478" s="221"/>
      <c r="E478" s="210"/>
      <c r="F478" s="232"/>
    </row>
    <row r="479" spans="1:12" s="142" customFormat="1" x14ac:dyDescent="0.2">
      <c r="A479" s="61" t="s">
        <v>17</v>
      </c>
      <c r="B479" s="226" t="s">
        <v>384</v>
      </c>
      <c r="C479" s="241">
        <v>540</v>
      </c>
      <c r="D479" s="242" t="s">
        <v>25</v>
      </c>
      <c r="E479" s="214"/>
      <c r="F479" s="220">
        <f t="shared" ref="F479:F486" si="15">C479*E479</f>
        <v>0</v>
      </c>
      <c r="G479" s="238"/>
    </row>
    <row r="480" spans="1:12" s="157" customFormat="1" ht="56.25" customHeight="1" x14ac:dyDescent="0.2">
      <c r="A480" s="61" t="s">
        <v>20</v>
      </c>
      <c r="B480" s="181" t="s">
        <v>385</v>
      </c>
      <c r="C480" s="243">
        <v>540</v>
      </c>
      <c r="D480" s="42" t="s">
        <v>25</v>
      </c>
      <c r="E480" s="214"/>
      <c r="F480" s="220">
        <f t="shared" si="15"/>
        <v>0</v>
      </c>
      <c r="G480" s="35"/>
      <c r="J480" s="6"/>
      <c r="K480" s="6"/>
      <c r="L480" s="6"/>
    </row>
    <row r="481" spans="1:12" s="142" customFormat="1" ht="15" customHeight="1" x14ac:dyDescent="0.2">
      <c r="A481" s="61" t="s">
        <v>23</v>
      </c>
      <c r="B481" s="211" t="s">
        <v>386</v>
      </c>
      <c r="C481" s="212">
        <v>76.8</v>
      </c>
      <c r="D481" s="216" t="s">
        <v>344</v>
      </c>
      <c r="E481" s="214"/>
      <c r="F481" s="244">
        <f t="shared" si="15"/>
        <v>0</v>
      </c>
      <c r="G481" s="245"/>
    </row>
    <row r="482" spans="1:12" s="142" customFormat="1" ht="25.5" x14ac:dyDescent="0.2">
      <c r="A482" s="61" t="s">
        <v>26</v>
      </c>
      <c r="B482" s="211" t="s">
        <v>387</v>
      </c>
      <c r="C482" s="212">
        <v>16.32</v>
      </c>
      <c r="D482" s="216" t="s">
        <v>344</v>
      </c>
      <c r="E482" s="214"/>
      <c r="F482" s="244">
        <f t="shared" si="15"/>
        <v>0</v>
      </c>
      <c r="G482" s="245"/>
    </row>
    <row r="483" spans="1:12" s="142" customFormat="1" x14ac:dyDescent="0.2">
      <c r="A483" s="61" t="s">
        <v>28</v>
      </c>
      <c r="B483" s="211" t="s">
        <v>388</v>
      </c>
      <c r="C483" s="212">
        <v>16.32</v>
      </c>
      <c r="D483" s="216" t="s">
        <v>344</v>
      </c>
      <c r="E483" s="214"/>
      <c r="F483" s="244">
        <f t="shared" si="15"/>
        <v>0</v>
      </c>
      <c r="G483" s="245"/>
    </row>
    <row r="484" spans="1:12" s="142" customFormat="1" ht="14.25" customHeight="1" x14ac:dyDescent="0.2">
      <c r="A484" s="61" t="s">
        <v>46</v>
      </c>
      <c r="B484" s="211" t="s">
        <v>389</v>
      </c>
      <c r="C484" s="212">
        <v>2</v>
      </c>
      <c r="D484" s="216" t="s">
        <v>368</v>
      </c>
      <c r="E484" s="214"/>
      <c r="F484" s="244">
        <f t="shared" si="15"/>
        <v>0</v>
      </c>
      <c r="G484" s="245"/>
    </row>
    <row r="485" spans="1:12" s="142" customFormat="1" ht="25.5" x14ac:dyDescent="0.2">
      <c r="A485" s="61" t="s">
        <v>48</v>
      </c>
      <c r="B485" s="181" t="s">
        <v>390</v>
      </c>
      <c r="C485" s="246">
        <v>2</v>
      </c>
      <c r="D485" s="247" t="s">
        <v>368</v>
      </c>
      <c r="E485" s="214"/>
      <c r="F485" s="248">
        <f t="shared" si="15"/>
        <v>0</v>
      </c>
    </row>
    <row r="486" spans="1:12" s="142" customFormat="1" ht="25.5" x14ac:dyDescent="0.2">
      <c r="A486" s="61" t="s">
        <v>50</v>
      </c>
      <c r="B486" s="222" t="s">
        <v>391</v>
      </c>
      <c r="C486" s="223">
        <v>1</v>
      </c>
      <c r="D486" s="224" t="s">
        <v>22</v>
      </c>
      <c r="E486" s="225"/>
      <c r="F486" s="225">
        <f t="shared" si="15"/>
        <v>0</v>
      </c>
      <c r="G486" s="35">
        <f>SUM(F479:F486)</f>
        <v>0</v>
      </c>
    </row>
    <row r="487" spans="1:12" s="157" customFormat="1" ht="15.95" customHeight="1" x14ac:dyDescent="0.2">
      <c r="A487" s="59"/>
      <c r="B487" s="158"/>
      <c r="C487" s="158"/>
      <c r="D487" s="159"/>
      <c r="E487" s="214"/>
      <c r="F487" s="249"/>
      <c r="G487" s="250"/>
      <c r="J487" s="6"/>
      <c r="K487" s="6"/>
      <c r="L487" s="6"/>
    </row>
    <row r="488" spans="1:12" s="142" customFormat="1" x14ac:dyDescent="0.2">
      <c r="A488" s="36" t="s">
        <v>114</v>
      </c>
      <c r="B488" s="230" t="s">
        <v>392</v>
      </c>
      <c r="C488" s="231"/>
      <c r="D488" s="221"/>
      <c r="E488" s="210"/>
      <c r="F488" s="232"/>
    </row>
    <row r="489" spans="1:12" s="142" customFormat="1" ht="25.5" x14ac:dyDescent="0.2">
      <c r="A489" s="61" t="s">
        <v>17</v>
      </c>
      <c r="B489" s="226" t="s">
        <v>393</v>
      </c>
      <c r="C489" s="227">
        <v>1.96</v>
      </c>
      <c r="D489" s="228" t="s">
        <v>344</v>
      </c>
      <c r="E489" s="85"/>
      <c r="F489" s="220">
        <f t="shared" ref="F489:F513" si="16">C489*E489</f>
        <v>0</v>
      </c>
      <c r="G489" s="238"/>
    </row>
    <row r="490" spans="1:12" s="142" customFormat="1" ht="25.5" x14ac:dyDescent="0.2">
      <c r="A490" s="61" t="s">
        <v>20</v>
      </c>
      <c r="B490" s="226" t="s">
        <v>394</v>
      </c>
      <c r="C490" s="227">
        <v>2.0699999999999998</v>
      </c>
      <c r="D490" s="228" t="s">
        <v>344</v>
      </c>
      <c r="E490" s="85"/>
      <c r="F490" s="220">
        <f t="shared" si="16"/>
        <v>0</v>
      </c>
      <c r="G490" s="238"/>
    </row>
    <row r="491" spans="1:12" s="142" customFormat="1" ht="25.5" x14ac:dyDescent="0.2">
      <c r="A491" s="61" t="s">
        <v>23</v>
      </c>
      <c r="B491" s="226" t="s">
        <v>395</v>
      </c>
      <c r="C491" s="227">
        <v>1.47</v>
      </c>
      <c r="D491" s="228" t="s">
        <v>344</v>
      </c>
      <c r="E491" s="85"/>
      <c r="F491" s="220">
        <f t="shared" si="16"/>
        <v>0</v>
      </c>
      <c r="G491" s="238"/>
    </row>
    <row r="492" spans="1:12" s="142" customFormat="1" ht="38.25" x14ac:dyDescent="0.2">
      <c r="A492" s="61" t="s">
        <v>26</v>
      </c>
      <c r="B492" s="226" t="s">
        <v>396</v>
      </c>
      <c r="C492" s="227">
        <v>10.27</v>
      </c>
      <c r="D492" s="228" t="s">
        <v>397</v>
      </c>
      <c r="E492" s="85"/>
      <c r="F492" s="220">
        <f t="shared" si="16"/>
        <v>0</v>
      </c>
      <c r="G492" s="238"/>
    </row>
    <row r="493" spans="1:12" s="142" customFormat="1" ht="38.25" x14ac:dyDescent="0.2">
      <c r="A493" s="61" t="s">
        <v>28</v>
      </c>
      <c r="B493" s="226" t="s">
        <v>398</v>
      </c>
      <c r="C493" s="227">
        <v>15.85</v>
      </c>
      <c r="D493" s="228" t="s">
        <v>397</v>
      </c>
      <c r="E493" s="85"/>
      <c r="F493" s="220">
        <f t="shared" si="16"/>
        <v>0</v>
      </c>
      <c r="G493" s="238"/>
    </row>
    <row r="494" spans="1:12" s="142" customFormat="1" ht="27" customHeight="1" x14ac:dyDescent="0.2">
      <c r="A494" s="61" t="s">
        <v>46</v>
      </c>
      <c r="B494" s="226" t="s">
        <v>399</v>
      </c>
      <c r="C494" s="227">
        <v>2.9</v>
      </c>
      <c r="D494" s="228" t="s">
        <v>344</v>
      </c>
      <c r="E494" s="51"/>
      <c r="F494" s="220">
        <f t="shared" si="16"/>
        <v>0</v>
      </c>
      <c r="G494" s="35"/>
    </row>
    <row r="495" spans="1:12" s="142" customFormat="1" ht="25.5" x14ac:dyDescent="0.2">
      <c r="A495" s="61" t="s">
        <v>48</v>
      </c>
      <c r="B495" s="226" t="s">
        <v>400</v>
      </c>
      <c r="C495" s="227">
        <v>45.9</v>
      </c>
      <c r="D495" s="228" t="s">
        <v>344</v>
      </c>
      <c r="E495" s="214"/>
      <c r="F495" s="220">
        <f t="shared" si="16"/>
        <v>0</v>
      </c>
    </row>
    <row r="496" spans="1:12" s="142" customFormat="1" ht="25.5" x14ac:dyDescent="0.2">
      <c r="A496" s="61" t="s">
        <v>50</v>
      </c>
      <c r="B496" s="226" t="s">
        <v>401</v>
      </c>
      <c r="C496" s="227">
        <v>45</v>
      </c>
      <c r="D496" s="228" t="s">
        <v>344</v>
      </c>
      <c r="E496" s="214"/>
      <c r="F496" s="220">
        <f t="shared" si="16"/>
        <v>0</v>
      </c>
    </row>
    <row r="497" spans="1:7" s="142" customFormat="1" ht="25.5" x14ac:dyDescent="0.2">
      <c r="A497" s="61" t="s">
        <v>52</v>
      </c>
      <c r="B497" s="226" t="s">
        <v>402</v>
      </c>
      <c r="C497" s="227">
        <v>31.98</v>
      </c>
      <c r="D497" s="228" t="s">
        <v>344</v>
      </c>
      <c r="E497" s="214"/>
      <c r="F497" s="220">
        <f t="shared" si="16"/>
        <v>0</v>
      </c>
    </row>
    <row r="498" spans="1:7" s="142" customFormat="1" x14ac:dyDescent="0.2">
      <c r="A498" s="61"/>
      <c r="B498" s="226"/>
      <c r="C498" s="227"/>
      <c r="D498" s="228"/>
      <c r="E498" s="214"/>
      <c r="F498" s="220"/>
    </row>
    <row r="499" spans="1:7" s="142" customFormat="1" x14ac:dyDescent="0.2">
      <c r="A499" s="61"/>
      <c r="B499" s="226"/>
      <c r="C499" s="227"/>
      <c r="D499" s="228"/>
      <c r="E499" s="214"/>
      <c r="F499" s="220"/>
    </row>
    <row r="500" spans="1:7" s="142" customFormat="1" x14ac:dyDescent="0.2">
      <c r="A500" s="61"/>
      <c r="B500" s="226"/>
      <c r="C500" s="227"/>
      <c r="D500" s="228"/>
      <c r="E500" s="214"/>
      <c r="F500" s="220"/>
    </row>
    <row r="501" spans="1:7" s="142" customFormat="1" x14ac:dyDescent="0.2">
      <c r="A501" s="61"/>
      <c r="B501" s="226"/>
      <c r="C501" s="227"/>
      <c r="D501" s="228"/>
      <c r="E501" s="214"/>
      <c r="F501" s="220"/>
    </row>
    <row r="502" spans="1:7" s="142" customFormat="1" ht="38.25" x14ac:dyDescent="0.2">
      <c r="A502" s="61" t="s">
        <v>54</v>
      </c>
      <c r="B502" s="211" t="s">
        <v>403</v>
      </c>
      <c r="C502" s="212">
        <v>8.6</v>
      </c>
      <c r="D502" s="216" t="s">
        <v>344</v>
      </c>
      <c r="E502" s="214"/>
      <c r="F502" s="220">
        <f t="shared" si="16"/>
        <v>0</v>
      </c>
      <c r="G502" s="240"/>
    </row>
    <row r="503" spans="1:7" s="142" customFormat="1" ht="53.25" customHeight="1" x14ac:dyDescent="0.2">
      <c r="A503" s="61" t="s">
        <v>56</v>
      </c>
      <c r="B503" s="211" t="s">
        <v>404</v>
      </c>
      <c r="C503" s="212">
        <v>6.27</v>
      </c>
      <c r="D503" s="216" t="s">
        <v>344</v>
      </c>
      <c r="E503" s="220"/>
      <c r="F503" s="220">
        <f t="shared" si="16"/>
        <v>0</v>
      </c>
      <c r="G503" s="240"/>
    </row>
    <row r="504" spans="1:7" s="142" customFormat="1" ht="27.75" customHeight="1" x14ac:dyDescent="0.2">
      <c r="A504" s="61" t="s">
        <v>58</v>
      </c>
      <c r="B504" s="222" t="s">
        <v>405</v>
      </c>
      <c r="C504" s="223">
        <f>0.6*0.8</f>
        <v>0.48</v>
      </c>
      <c r="D504" s="224" t="s">
        <v>344</v>
      </c>
      <c r="E504" s="85"/>
      <c r="F504" s="85">
        <f t="shared" si="16"/>
        <v>0</v>
      </c>
      <c r="G504" s="240"/>
    </row>
    <row r="505" spans="1:7" s="142" customFormat="1" x14ac:dyDescent="0.2">
      <c r="A505" s="61" t="s">
        <v>60</v>
      </c>
      <c r="B505" s="240" t="s">
        <v>359</v>
      </c>
      <c r="C505" s="223">
        <f>C504*1.3</f>
        <v>0.624</v>
      </c>
      <c r="D505" s="224" t="s">
        <v>34</v>
      </c>
      <c r="E505" s="251"/>
      <c r="F505" s="45">
        <f t="shared" si="16"/>
        <v>0</v>
      </c>
      <c r="G505" s="240"/>
    </row>
    <row r="506" spans="1:7" s="142" customFormat="1" ht="28.5" customHeight="1" x14ac:dyDescent="0.2">
      <c r="A506" s="61" t="s">
        <v>62</v>
      </c>
      <c r="B506" s="222" t="s">
        <v>406</v>
      </c>
      <c r="C506" s="223">
        <v>0.42</v>
      </c>
      <c r="D506" s="224" t="s">
        <v>344</v>
      </c>
      <c r="E506" s="85"/>
      <c r="F506" s="85">
        <f t="shared" si="16"/>
        <v>0</v>
      </c>
      <c r="G506" s="240"/>
    </row>
    <row r="507" spans="1:7" s="142" customFormat="1" ht="25.5" customHeight="1" x14ac:dyDescent="0.2">
      <c r="A507" s="61" t="s">
        <v>64</v>
      </c>
      <c r="B507" s="222" t="s">
        <v>407</v>
      </c>
      <c r="C507" s="223">
        <v>5.6</v>
      </c>
      <c r="D507" s="224" t="s">
        <v>19</v>
      </c>
      <c r="E507" s="85"/>
      <c r="F507" s="85">
        <f t="shared" si="16"/>
        <v>0</v>
      </c>
      <c r="G507" s="240"/>
    </row>
    <row r="508" spans="1:7" s="142" customFormat="1" ht="37.5" customHeight="1" x14ac:dyDescent="0.2">
      <c r="A508" s="61" t="s">
        <v>66</v>
      </c>
      <c r="B508" s="222" t="s">
        <v>350</v>
      </c>
      <c r="C508" s="223">
        <v>31.98</v>
      </c>
      <c r="D508" s="224" t="s">
        <v>344</v>
      </c>
      <c r="E508" s="225"/>
      <c r="F508" s="85">
        <f t="shared" si="16"/>
        <v>0</v>
      </c>
      <c r="G508" s="188"/>
    </row>
    <row r="509" spans="1:7" s="142" customFormat="1" x14ac:dyDescent="0.2">
      <c r="A509" s="61" t="s">
        <v>68</v>
      </c>
      <c r="B509" s="222" t="s">
        <v>351</v>
      </c>
      <c r="C509" s="223">
        <f>C510</f>
        <v>1.6629600000000002</v>
      </c>
      <c r="D509" s="224" t="s">
        <v>34</v>
      </c>
      <c r="E509" s="225"/>
      <c r="F509" s="45">
        <f t="shared" si="16"/>
        <v>0</v>
      </c>
      <c r="G509" s="240"/>
    </row>
    <row r="510" spans="1:7" s="142" customFormat="1" ht="25.5" x14ac:dyDescent="0.2">
      <c r="A510" s="61" t="s">
        <v>70</v>
      </c>
      <c r="B510" s="235" t="s">
        <v>352</v>
      </c>
      <c r="C510" s="227">
        <f>(C508*0.04)*1.3</f>
        <v>1.6629600000000002</v>
      </c>
      <c r="D510" s="228" t="s">
        <v>34</v>
      </c>
      <c r="E510" s="214"/>
      <c r="F510" s="220">
        <f t="shared" si="16"/>
        <v>0</v>
      </c>
      <c r="G510" s="215"/>
    </row>
    <row r="511" spans="1:7" s="142" customFormat="1" ht="38.25" x14ac:dyDescent="0.2">
      <c r="A511" s="61" t="s">
        <v>72</v>
      </c>
      <c r="B511" s="211" t="s">
        <v>353</v>
      </c>
      <c r="C511" s="227">
        <v>31.98</v>
      </c>
      <c r="D511" s="228" t="s">
        <v>344</v>
      </c>
      <c r="E511" s="214"/>
      <c r="F511" s="220">
        <f t="shared" si="16"/>
        <v>0</v>
      </c>
      <c r="G511" s="35"/>
    </row>
    <row r="512" spans="1:7" s="142" customFormat="1" x14ac:dyDescent="0.2">
      <c r="A512" s="61" t="s">
        <v>74</v>
      </c>
      <c r="B512" s="226" t="s">
        <v>355</v>
      </c>
      <c r="C512" s="227">
        <v>29.8</v>
      </c>
      <c r="D512" s="228" t="s">
        <v>344</v>
      </c>
      <c r="E512" s="85"/>
      <c r="F512" s="220">
        <f t="shared" si="16"/>
        <v>0</v>
      </c>
      <c r="G512" s="35"/>
    </row>
    <row r="513" spans="1:12" s="157" customFormat="1" ht="30" customHeight="1" x14ac:dyDescent="0.2">
      <c r="A513" s="59" t="s">
        <v>76</v>
      </c>
      <c r="B513" s="181" t="s">
        <v>408</v>
      </c>
      <c r="C513" s="227">
        <v>16.43</v>
      </c>
      <c r="D513" s="228" t="s">
        <v>25</v>
      </c>
      <c r="E513" s="43"/>
      <c r="F513" s="220">
        <f t="shared" si="16"/>
        <v>0</v>
      </c>
      <c r="G513" s="35">
        <f>SUM(F489:F513)</f>
        <v>0</v>
      </c>
      <c r="J513" s="6"/>
      <c r="K513" s="6"/>
      <c r="L513" s="6"/>
    </row>
    <row r="514" spans="1:12" s="157" customFormat="1" ht="12.75" customHeight="1" x14ac:dyDescent="0.2">
      <c r="A514" s="59"/>
      <c r="B514" s="181"/>
      <c r="C514" s="227"/>
      <c r="D514" s="228"/>
      <c r="E514" s="43"/>
      <c r="F514" s="220"/>
      <c r="G514" s="35"/>
      <c r="J514" s="6"/>
      <c r="K514" s="6"/>
      <c r="L514" s="6"/>
    </row>
    <row r="515" spans="1:12" s="142" customFormat="1" ht="18.75" customHeight="1" x14ac:dyDescent="0.2">
      <c r="A515" s="36" t="s">
        <v>121</v>
      </c>
      <c r="B515" s="207" t="s">
        <v>409</v>
      </c>
      <c r="C515" s="208"/>
      <c r="D515" s="209"/>
      <c r="E515" s="210"/>
      <c r="F515" s="210"/>
      <c r="G515" s="240"/>
    </row>
    <row r="516" spans="1:12" s="142" customFormat="1" x14ac:dyDescent="0.2">
      <c r="A516" s="61" t="s">
        <v>17</v>
      </c>
      <c r="B516" s="226" t="s">
        <v>410</v>
      </c>
      <c r="C516" s="241">
        <v>2</v>
      </c>
      <c r="D516" s="242" t="s">
        <v>368</v>
      </c>
      <c r="E516" s="220"/>
      <c r="F516" s="220">
        <f t="shared" ref="F516:F524" si="17">C516*E516</f>
        <v>0</v>
      </c>
      <c r="G516" s="238"/>
    </row>
    <row r="517" spans="1:12" s="157" customFormat="1" ht="18.75" customHeight="1" x14ac:dyDescent="0.2">
      <c r="A517" s="61" t="s">
        <v>20</v>
      </c>
      <c r="B517" s="226" t="s">
        <v>411</v>
      </c>
      <c r="C517" s="241">
        <v>2</v>
      </c>
      <c r="D517" s="213" t="s">
        <v>368</v>
      </c>
      <c r="E517" s="85"/>
      <c r="F517" s="220">
        <f t="shared" si="17"/>
        <v>0</v>
      </c>
      <c r="G517" s="35"/>
      <c r="J517" s="6"/>
      <c r="K517" s="6"/>
      <c r="L517" s="6"/>
    </row>
    <row r="518" spans="1:12" s="157" customFormat="1" ht="15.95" customHeight="1" x14ac:dyDescent="0.2">
      <c r="A518" s="61" t="s">
        <v>23</v>
      </c>
      <c r="B518" s="226" t="s">
        <v>412</v>
      </c>
      <c r="C518" s="241">
        <v>2</v>
      </c>
      <c r="D518" s="213" t="s">
        <v>30</v>
      </c>
      <c r="E518" s="220"/>
      <c r="F518" s="220">
        <f t="shared" si="17"/>
        <v>0</v>
      </c>
      <c r="G518" s="238"/>
      <c r="J518" s="6"/>
      <c r="K518" s="6"/>
      <c r="L518" s="6"/>
    </row>
    <row r="519" spans="1:12" s="142" customFormat="1" ht="25.5" x14ac:dyDescent="0.2">
      <c r="A519" s="61" t="s">
        <v>26</v>
      </c>
      <c r="B519" s="226" t="s">
        <v>413</v>
      </c>
      <c r="C519" s="212">
        <v>2</v>
      </c>
      <c r="D519" s="216" t="s">
        <v>368</v>
      </c>
      <c r="E519" s="214"/>
      <c r="F519" s="220">
        <f t="shared" si="17"/>
        <v>0</v>
      </c>
      <c r="G519" s="245"/>
    </row>
    <row r="520" spans="1:12" s="142" customFormat="1" ht="25.5" x14ac:dyDescent="0.2">
      <c r="A520" s="61" t="s">
        <v>28</v>
      </c>
      <c r="B520" s="211" t="s">
        <v>414</v>
      </c>
      <c r="C520" s="212">
        <f>12.41*0.12</f>
        <v>1.4891999999999999</v>
      </c>
      <c r="D520" s="216" t="s">
        <v>34</v>
      </c>
      <c r="E520" s="85"/>
      <c r="F520" s="220">
        <f t="shared" si="17"/>
        <v>0</v>
      </c>
      <c r="G520" s="245"/>
    </row>
    <row r="521" spans="1:12" s="142" customFormat="1" x14ac:dyDescent="0.2">
      <c r="A521" s="61" t="s">
        <v>46</v>
      </c>
      <c r="B521" s="211" t="s">
        <v>415</v>
      </c>
      <c r="C521" s="212">
        <v>34.97</v>
      </c>
      <c r="D521" s="216" t="s">
        <v>344</v>
      </c>
      <c r="E521" s="85"/>
      <c r="F521" s="220">
        <f t="shared" si="17"/>
        <v>0</v>
      </c>
      <c r="G521" s="245"/>
    </row>
    <row r="522" spans="1:12" s="142" customFormat="1" x14ac:dyDescent="0.2">
      <c r="A522" s="61" t="s">
        <v>48</v>
      </c>
      <c r="B522" s="211" t="s">
        <v>416</v>
      </c>
      <c r="C522" s="212">
        <v>8.5</v>
      </c>
      <c r="D522" s="216" t="s">
        <v>344</v>
      </c>
      <c r="E522" s="229"/>
      <c r="F522" s="220">
        <f t="shared" si="17"/>
        <v>0</v>
      </c>
      <c r="G522" s="245"/>
    </row>
    <row r="523" spans="1:12" s="142" customFormat="1" ht="27.75" customHeight="1" x14ac:dyDescent="0.2">
      <c r="A523" s="61" t="s">
        <v>50</v>
      </c>
      <c r="B523" s="211" t="s">
        <v>417</v>
      </c>
      <c r="C523" s="212">
        <v>10.55</v>
      </c>
      <c r="D523" s="216" t="s">
        <v>344</v>
      </c>
      <c r="E523" s="214"/>
      <c r="F523" s="220">
        <f t="shared" si="17"/>
        <v>0</v>
      </c>
      <c r="G523" s="245"/>
    </row>
    <row r="524" spans="1:12" s="142" customFormat="1" ht="16.5" customHeight="1" x14ac:dyDescent="0.2">
      <c r="A524" s="61" t="s">
        <v>52</v>
      </c>
      <c r="B524" s="235" t="s">
        <v>359</v>
      </c>
      <c r="C524" s="227">
        <f>((C520)+(C521*0.15)+(C522*0.1)+(C523*0.1)+0.5)*1.3</f>
        <v>11.88161</v>
      </c>
      <c r="D524" s="228" t="s">
        <v>34</v>
      </c>
      <c r="E524" s="214"/>
      <c r="F524" s="220">
        <f t="shared" si="17"/>
        <v>0</v>
      </c>
      <c r="G524" s="35">
        <f>SUM(F516:F524)</f>
        <v>0</v>
      </c>
    </row>
    <row r="525" spans="1:12" s="142" customFormat="1" ht="10.5" customHeight="1" x14ac:dyDescent="0.2">
      <c r="A525" s="61"/>
      <c r="B525" s="211"/>
      <c r="C525" s="212"/>
      <c r="D525" s="216"/>
      <c r="E525" s="214"/>
      <c r="F525" s="220"/>
      <c r="G525" s="35"/>
    </row>
    <row r="526" spans="1:12" s="142" customFormat="1" ht="10.5" customHeight="1" x14ac:dyDescent="0.2">
      <c r="A526" s="36" t="s">
        <v>125</v>
      </c>
      <c r="B526" s="207" t="s">
        <v>193</v>
      </c>
      <c r="C526" s="212"/>
      <c r="D526" s="216"/>
      <c r="E526" s="214"/>
      <c r="F526" s="220"/>
      <c r="G526" s="35"/>
    </row>
    <row r="527" spans="1:12" s="142" customFormat="1" ht="25.5" x14ac:dyDescent="0.2">
      <c r="A527" s="61" t="s">
        <v>17</v>
      </c>
      <c r="B527" s="226" t="s">
        <v>418</v>
      </c>
      <c r="C527" s="227">
        <v>186.76</v>
      </c>
      <c r="D527" s="228" t="s">
        <v>25</v>
      </c>
      <c r="E527" s="220"/>
      <c r="F527" s="220">
        <f>C527*E527</f>
        <v>0</v>
      </c>
      <c r="G527" s="35">
        <f>SUM(F527)</f>
        <v>0</v>
      </c>
    </row>
    <row r="528" spans="1:12" s="142" customFormat="1" x14ac:dyDescent="0.2">
      <c r="A528" s="61"/>
      <c r="B528" s="226"/>
      <c r="C528" s="227"/>
      <c r="D528" s="228"/>
      <c r="E528" s="220"/>
      <c r="F528" s="220"/>
      <c r="G528" s="35"/>
    </row>
    <row r="529" spans="1:7" s="142" customFormat="1" ht="42" customHeight="1" x14ac:dyDescent="0.2">
      <c r="A529" s="36" t="s">
        <v>133</v>
      </c>
      <c r="B529" s="275" t="s">
        <v>419</v>
      </c>
      <c r="C529" s="275"/>
      <c r="D529" s="275"/>
      <c r="E529" s="275"/>
      <c r="F529" s="220"/>
      <c r="G529" s="240"/>
    </row>
    <row r="530" spans="1:7" s="142" customFormat="1" ht="25.5" customHeight="1" x14ac:dyDescent="0.2">
      <c r="A530" s="61" t="s">
        <v>17</v>
      </c>
      <c r="B530" s="222" t="s">
        <v>420</v>
      </c>
      <c r="C530" s="227">
        <v>308.94</v>
      </c>
      <c r="D530" s="228" t="s">
        <v>19</v>
      </c>
      <c r="E530" s="85"/>
      <c r="F530" s="220">
        <f t="shared" ref="F530:F537" si="18">C530*E530</f>
        <v>0</v>
      </c>
      <c r="G530" s="238"/>
    </row>
    <row r="531" spans="1:7" s="142" customFormat="1" ht="24" customHeight="1" x14ac:dyDescent="0.2">
      <c r="A531" s="61" t="s">
        <v>20</v>
      </c>
      <c r="B531" s="222" t="s">
        <v>421</v>
      </c>
      <c r="C531" s="227">
        <v>123.58</v>
      </c>
      <c r="D531" s="228" t="s">
        <v>25</v>
      </c>
      <c r="E531" s="85"/>
      <c r="F531" s="220">
        <f t="shared" si="18"/>
        <v>0</v>
      </c>
    </row>
    <row r="532" spans="1:7" s="142" customFormat="1" ht="27" customHeight="1" x14ac:dyDescent="0.2">
      <c r="A532" s="61" t="s">
        <v>23</v>
      </c>
      <c r="B532" s="222" t="s">
        <v>422</v>
      </c>
      <c r="C532" s="227">
        <v>123.58</v>
      </c>
      <c r="D532" s="228" t="s">
        <v>25</v>
      </c>
      <c r="E532" s="85"/>
      <c r="F532" s="220">
        <f t="shared" si="18"/>
        <v>0</v>
      </c>
    </row>
    <row r="533" spans="1:7" s="142" customFormat="1" x14ac:dyDescent="0.2">
      <c r="A533" s="61" t="s">
        <v>26</v>
      </c>
      <c r="B533" s="226" t="s">
        <v>423</v>
      </c>
      <c r="C533" s="227">
        <v>4.5999999999999996</v>
      </c>
      <c r="D533" s="228" t="s">
        <v>19</v>
      </c>
      <c r="E533" s="85"/>
      <c r="F533" s="220">
        <f t="shared" si="18"/>
        <v>0</v>
      </c>
      <c r="G533" s="238"/>
    </row>
    <row r="534" spans="1:7" s="142" customFormat="1" x14ac:dyDescent="0.2">
      <c r="A534" s="61" t="s">
        <v>28</v>
      </c>
      <c r="B534" s="235" t="s">
        <v>359</v>
      </c>
      <c r="C534" s="227">
        <f>((C532*0.15)+(C531*0.15)+0.25)*1.3</f>
        <v>48.5212</v>
      </c>
      <c r="D534" s="228" t="s">
        <v>34</v>
      </c>
      <c r="E534" s="214"/>
      <c r="F534" s="220">
        <f t="shared" si="18"/>
        <v>0</v>
      </c>
      <c r="G534" s="238"/>
    </row>
    <row r="535" spans="1:7" s="142" customFormat="1" ht="25.5" x14ac:dyDescent="0.2">
      <c r="A535" s="61" t="s">
        <v>46</v>
      </c>
      <c r="B535" s="222" t="s">
        <v>424</v>
      </c>
      <c r="C535" s="212">
        <v>308.94</v>
      </c>
      <c r="D535" s="216" t="s">
        <v>19</v>
      </c>
      <c r="E535" s="85"/>
      <c r="F535" s="85">
        <f t="shared" si="18"/>
        <v>0</v>
      </c>
      <c r="G535" s="238"/>
    </row>
    <row r="536" spans="1:7" s="142" customFormat="1" ht="25.5" customHeight="1" x14ac:dyDescent="0.2">
      <c r="A536" s="61" t="s">
        <v>48</v>
      </c>
      <c r="B536" s="222" t="s">
        <v>425</v>
      </c>
      <c r="C536" s="212">
        <f>309.94*1.83</f>
        <v>567.1902</v>
      </c>
      <c r="D536" s="216" t="s">
        <v>25</v>
      </c>
      <c r="E536" s="85"/>
      <c r="F536" s="85">
        <f t="shared" si="18"/>
        <v>0</v>
      </c>
    </row>
    <row r="537" spans="1:7" s="142" customFormat="1" ht="25.5" x14ac:dyDescent="0.2">
      <c r="A537" s="61" t="s">
        <v>50</v>
      </c>
      <c r="B537" s="184" t="s">
        <v>426</v>
      </c>
      <c r="C537" s="223">
        <v>3.9</v>
      </c>
      <c r="D537" s="224" t="s">
        <v>19</v>
      </c>
      <c r="E537" s="85"/>
      <c r="F537" s="85">
        <f t="shared" si="18"/>
        <v>0</v>
      </c>
      <c r="G537" s="238"/>
    </row>
    <row r="538" spans="1:7" s="142" customFormat="1" ht="14.25" customHeight="1" x14ac:dyDescent="0.2">
      <c r="A538" s="36" t="s">
        <v>52</v>
      </c>
      <c r="B538" s="276" t="s">
        <v>427</v>
      </c>
      <c r="C538" s="276"/>
      <c r="D538" s="276"/>
      <c r="E538" s="276"/>
      <c r="F538" s="220"/>
      <c r="G538" s="240"/>
    </row>
    <row r="539" spans="1:7" s="142" customFormat="1" ht="15" customHeight="1" x14ac:dyDescent="0.2">
      <c r="A539" s="61" t="s">
        <v>428</v>
      </c>
      <c r="B539" s="211" t="s">
        <v>21</v>
      </c>
      <c r="C539" s="212">
        <v>1</v>
      </c>
      <c r="D539" s="216" t="s">
        <v>22</v>
      </c>
      <c r="E539" s="85"/>
      <c r="F539" s="85">
        <f t="shared" ref="F539:F548" si="19">C539*E539</f>
        <v>0</v>
      </c>
      <c r="G539" s="35"/>
    </row>
    <row r="540" spans="1:7" s="142" customFormat="1" x14ac:dyDescent="0.2">
      <c r="A540" s="61" t="s">
        <v>429</v>
      </c>
      <c r="B540" s="211" t="s">
        <v>430</v>
      </c>
      <c r="C540" s="212">
        <v>55.61</v>
      </c>
      <c r="D540" s="216" t="s">
        <v>34</v>
      </c>
      <c r="E540" s="85"/>
      <c r="F540" s="85">
        <f t="shared" si="19"/>
        <v>0</v>
      </c>
      <c r="G540" s="238"/>
    </row>
    <row r="541" spans="1:7" s="142" customFormat="1" x14ac:dyDescent="0.2">
      <c r="A541" s="61" t="s">
        <v>431</v>
      </c>
      <c r="B541" s="226" t="s">
        <v>432</v>
      </c>
      <c r="C541" s="227">
        <v>48.19</v>
      </c>
      <c r="D541" s="228" t="s">
        <v>34</v>
      </c>
      <c r="E541" s="85"/>
      <c r="F541" s="220">
        <f t="shared" si="19"/>
        <v>0</v>
      </c>
      <c r="G541" s="238"/>
    </row>
    <row r="542" spans="1:7" s="142" customFormat="1" ht="16.5" customHeight="1" x14ac:dyDescent="0.2">
      <c r="A542" s="61" t="s">
        <v>433</v>
      </c>
      <c r="B542" s="252" t="s">
        <v>317</v>
      </c>
      <c r="C542" s="227">
        <v>24.1</v>
      </c>
      <c r="D542" s="228" t="s">
        <v>34</v>
      </c>
      <c r="E542" s="85"/>
      <c r="F542" s="220">
        <f t="shared" si="19"/>
        <v>0</v>
      </c>
      <c r="G542" s="35"/>
    </row>
    <row r="543" spans="1:7" s="142" customFormat="1" x14ac:dyDescent="0.2">
      <c r="A543" s="61" t="s">
        <v>434</v>
      </c>
      <c r="B543" s="211" t="s">
        <v>435</v>
      </c>
      <c r="C543" s="212">
        <v>27.8</v>
      </c>
      <c r="D543" s="216" t="s">
        <v>34</v>
      </c>
      <c r="E543" s="85"/>
      <c r="F543" s="85">
        <f t="shared" si="19"/>
        <v>0</v>
      </c>
      <c r="G543" s="35"/>
    </row>
    <row r="544" spans="1:7" s="142" customFormat="1" ht="25.5" x14ac:dyDescent="0.2">
      <c r="A544" s="61" t="s">
        <v>436</v>
      </c>
      <c r="B544" s="211" t="s">
        <v>437</v>
      </c>
      <c r="C544" s="212">
        <v>61.79</v>
      </c>
      <c r="D544" s="216" t="s">
        <v>25</v>
      </c>
      <c r="E544" s="85"/>
      <c r="F544" s="85">
        <f t="shared" si="19"/>
        <v>0</v>
      </c>
      <c r="G544" s="238"/>
    </row>
    <row r="545" spans="1:12" s="142" customFormat="1" ht="25.5" x14ac:dyDescent="0.2">
      <c r="A545" s="61" t="s">
        <v>438</v>
      </c>
      <c r="B545" s="211" t="s">
        <v>439</v>
      </c>
      <c r="C545" s="212">
        <v>123.58</v>
      </c>
      <c r="D545" s="216" t="s">
        <v>25</v>
      </c>
      <c r="E545" s="85"/>
      <c r="F545" s="220">
        <f t="shared" si="19"/>
        <v>0</v>
      </c>
      <c r="G545" s="35"/>
    </row>
    <row r="546" spans="1:12" s="142" customFormat="1" x14ac:dyDescent="0.2">
      <c r="A546" s="61" t="s">
        <v>440</v>
      </c>
      <c r="B546" s="211" t="s">
        <v>441</v>
      </c>
      <c r="C546" s="212">
        <v>247.15</v>
      </c>
      <c r="D546" s="216" t="s">
        <v>25</v>
      </c>
      <c r="E546" s="85"/>
      <c r="F546" s="85">
        <f t="shared" si="19"/>
        <v>0</v>
      </c>
      <c r="G546" s="35"/>
    </row>
    <row r="547" spans="1:12" s="142" customFormat="1" x14ac:dyDescent="0.2">
      <c r="A547" s="61" t="s">
        <v>442</v>
      </c>
      <c r="B547" s="211" t="s">
        <v>443</v>
      </c>
      <c r="C547" s="212">
        <v>617.88</v>
      </c>
      <c r="D547" s="216" t="s">
        <v>19</v>
      </c>
      <c r="E547" s="85"/>
      <c r="F547" s="220">
        <f t="shared" si="19"/>
        <v>0</v>
      </c>
      <c r="G547" s="35"/>
    </row>
    <row r="548" spans="1:12" s="142" customFormat="1" x14ac:dyDescent="0.2">
      <c r="A548" s="61" t="s">
        <v>444</v>
      </c>
      <c r="B548" s="211" t="s">
        <v>445</v>
      </c>
      <c r="C548" s="212">
        <v>247.15</v>
      </c>
      <c r="D548" s="216" t="s">
        <v>25</v>
      </c>
      <c r="E548" s="85"/>
      <c r="F548" s="85">
        <f t="shared" si="19"/>
        <v>0</v>
      </c>
      <c r="G548" s="35">
        <f>SUM(F530:F548)</f>
        <v>0</v>
      </c>
      <c r="H548" s="35"/>
    </row>
    <row r="549" spans="1:12" s="142" customFormat="1" ht="12" customHeight="1" x14ac:dyDescent="0.2">
      <c r="A549" s="61"/>
      <c r="B549" s="252"/>
      <c r="C549" s="227"/>
      <c r="D549" s="228"/>
      <c r="E549" s="85"/>
      <c r="F549" s="220"/>
    </row>
    <row r="550" spans="1:12" s="157" customFormat="1" ht="12" customHeight="1" x14ac:dyDescent="0.2">
      <c r="A550" s="25"/>
      <c r="B550" s="272" t="s">
        <v>446</v>
      </c>
      <c r="C550" s="272"/>
      <c r="D550" s="272"/>
      <c r="E550" s="272"/>
      <c r="F550" s="154" t="s">
        <v>199</v>
      </c>
      <c r="G550" s="35">
        <f>SUM(G468:G548)</f>
        <v>0</v>
      </c>
      <c r="J550" s="6"/>
      <c r="K550" s="6"/>
      <c r="L550" s="6"/>
    </row>
    <row r="551" spans="1:12" s="142" customFormat="1" ht="12" customHeight="1" x14ac:dyDescent="0.2">
      <c r="A551" s="61"/>
      <c r="B551" s="252"/>
      <c r="C551" s="227"/>
      <c r="D551" s="228"/>
      <c r="E551" s="85"/>
      <c r="F551" s="220"/>
    </row>
    <row r="552" spans="1:12" s="157" customFormat="1" ht="12" customHeight="1" x14ac:dyDescent="0.2">
      <c r="A552" s="59"/>
      <c r="B552" s="273" t="s">
        <v>447</v>
      </c>
      <c r="C552" s="273"/>
      <c r="D552" s="273"/>
      <c r="E552" s="273"/>
      <c r="F552" s="155" t="s">
        <v>199</v>
      </c>
      <c r="G552" s="156">
        <f>G550+G456+G432</f>
        <v>0</v>
      </c>
      <c r="J552" s="6"/>
      <c r="K552" s="6"/>
      <c r="L552" s="6"/>
    </row>
    <row r="553" spans="1:12" s="142" customFormat="1" ht="12" customHeight="1" x14ac:dyDescent="0.2">
      <c r="A553" s="61"/>
      <c r="B553" s="252"/>
      <c r="C553" s="227"/>
      <c r="D553" s="228"/>
      <c r="E553" s="85"/>
      <c r="F553" s="220"/>
    </row>
    <row r="554" spans="1:12" s="157" customFormat="1" ht="12" customHeight="1" x14ac:dyDescent="0.2">
      <c r="A554" s="59"/>
      <c r="B554" s="63" t="s">
        <v>448</v>
      </c>
      <c r="C554" s="46"/>
      <c r="D554" s="42"/>
      <c r="E554" s="43"/>
      <c r="F554" s="154"/>
      <c r="G554" s="41"/>
      <c r="J554" s="6"/>
      <c r="K554" s="6"/>
      <c r="L554" s="6"/>
    </row>
    <row r="555" spans="1:12" s="157" customFormat="1" ht="12" customHeight="1" x14ac:dyDescent="0.2">
      <c r="A555" s="59"/>
      <c r="B555" s="277" t="s">
        <v>449</v>
      </c>
      <c r="C555" s="277"/>
      <c r="D555" s="277"/>
      <c r="E555" s="277"/>
      <c r="F555" s="154" t="s">
        <v>199</v>
      </c>
      <c r="G555" s="156">
        <f>G351</f>
        <v>0</v>
      </c>
    </row>
    <row r="556" spans="1:12" s="157" customFormat="1" ht="12" customHeight="1" x14ac:dyDescent="0.2">
      <c r="A556" s="59"/>
      <c r="B556" s="277" t="s">
        <v>450</v>
      </c>
      <c r="C556" s="277"/>
      <c r="D556" s="277"/>
      <c r="E556" s="277"/>
      <c r="F556" s="154" t="s">
        <v>199</v>
      </c>
      <c r="G556" s="156">
        <f>G394</f>
        <v>0</v>
      </c>
    </row>
    <row r="557" spans="1:12" s="157" customFormat="1" ht="12" customHeight="1" x14ac:dyDescent="0.2">
      <c r="A557" s="59"/>
      <c r="B557" s="278" t="s">
        <v>451</v>
      </c>
      <c r="C557" s="278"/>
      <c r="D557" s="278"/>
      <c r="E557" s="278"/>
      <c r="F557" s="154" t="s">
        <v>199</v>
      </c>
      <c r="G557" s="156">
        <f>G552</f>
        <v>0</v>
      </c>
      <c r="J557" s="6"/>
      <c r="K557" s="6"/>
      <c r="L557" s="6"/>
    </row>
    <row r="558" spans="1:12" s="142" customFormat="1" ht="12" customHeight="1" x14ac:dyDescent="0.2">
      <c r="A558" s="61"/>
      <c r="B558" s="252"/>
      <c r="C558" s="227"/>
      <c r="D558" s="228"/>
      <c r="E558" s="85"/>
      <c r="F558" s="220"/>
    </row>
    <row r="559" spans="1:12" s="157" customFormat="1" ht="12" customHeight="1" x14ac:dyDescent="0.2">
      <c r="A559" s="59"/>
      <c r="B559" s="273" t="s">
        <v>452</v>
      </c>
      <c r="C559" s="273"/>
      <c r="D559" s="273"/>
      <c r="E559" s="273"/>
      <c r="F559" s="155" t="s">
        <v>199</v>
      </c>
      <c r="G559" s="156">
        <f>SUM(G555:G557)</f>
        <v>0</v>
      </c>
      <c r="J559" s="6"/>
      <c r="K559" s="6"/>
      <c r="L559" s="6"/>
    </row>
    <row r="560" spans="1:12" s="142" customFormat="1" ht="12" customHeight="1" x14ac:dyDescent="0.2">
      <c r="A560" s="61"/>
      <c r="B560" s="252"/>
      <c r="C560" s="227"/>
      <c r="D560" s="228"/>
      <c r="E560" s="85"/>
      <c r="F560" s="220"/>
    </row>
    <row r="561" spans="1:12" s="157" customFormat="1" ht="15.95" customHeight="1" x14ac:dyDescent="0.2">
      <c r="A561" s="204"/>
      <c r="B561" s="253" t="s">
        <v>453</v>
      </c>
      <c r="C561" s="254"/>
      <c r="D561" s="199"/>
      <c r="E561" s="254"/>
      <c r="F561" s="255"/>
      <c r="G561" s="256"/>
      <c r="J561" s="6"/>
      <c r="K561" s="6"/>
      <c r="L561" s="6"/>
    </row>
    <row r="562" spans="1:12" s="157" customFormat="1" ht="12" customHeight="1" x14ac:dyDescent="0.2">
      <c r="A562" s="204" t="s">
        <v>454</v>
      </c>
      <c r="B562" s="226" t="s">
        <v>455</v>
      </c>
      <c r="C562" s="254">
        <v>1</v>
      </c>
      <c r="D562" s="199" t="s">
        <v>22</v>
      </c>
      <c r="E562" s="254"/>
      <c r="F562" s="255">
        <f>C562*E562</f>
        <v>0</v>
      </c>
      <c r="G562" s="257">
        <f>SUM(F562)</f>
        <v>0</v>
      </c>
      <c r="J562" s="6"/>
      <c r="K562" s="6"/>
      <c r="L562" s="6"/>
    </row>
    <row r="563" spans="1:12" s="142" customFormat="1" ht="12" customHeight="1" x14ac:dyDescent="0.2">
      <c r="A563" s="61"/>
      <c r="B563" s="252"/>
      <c r="C563" s="227"/>
      <c r="D563" s="228"/>
      <c r="E563" s="85"/>
      <c r="F563" s="220"/>
    </row>
    <row r="564" spans="1:12" s="157" customFormat="1" ht="15.95" customHeight="1" x14ac:dyDescent="0.2">
      <c r="A564" s="204"/>
      <c r="B564" s="273" t="s">
        <v>456</v>
      </c>
      <c r="C564" s="273"/>
      <c r="D564" s="273"/>
      <c r="E564" s="273"/>
      <c r="F564" s="155" t="s">
        <v>199</v>
      </c>
      <c r="G564" s="257">
        <f>SUM(G562)</f>
        <v>0</v>
      </c>
      <c r="J564" s="6"/>
      <c r="K564" s="6"/>
      <c r="L564" s="6"/>
    </row>
    <row r="565" spans="1:12" s="142" customFormat="1" ht="12" customHeight="1" x14ac:dyDescent="0.2">
      <c r="A565" s="61"/>
      <c r="B565" s="252"/>
      <c r="C565" s="227"/>
      <c r="D565" s="228"/>
      <c r="E565" s="85"/>
      <c r="F565" s="220"/>
    </row>
    <row r="566" spans="1:12" s="157" customFormat="1" ht="13.5" customHeight="1" x14ac:dyDescent="0.2">
      <c r="A566" s="59"/>
      <c r="B566" s="273" t="s">
        <v>457</v>
      </c>
      <c r="C566" s="273"/>
      <c r="D566" s="273"/>
      <c r="E566" s="273"/>
      <c r="F566" s="155" t="s">
        <v>199</v>
      </c>
      <c r="G566" s="257">
        <f>G559+G564</f>
        <v>0</v>
      </c>
    </row>
    <row r="567" spans="1:12" s="157" customFormat="1" ht="13.5" customHeight="1" x14ac:dyDescent="0.2">
      <c r="A567" s="59"/>
      <c r="B567" s="273" t="s">
        <v>457</v>
      </c>
      <c r="C567" s="273"/>
      <c r="D567" s="273"/>
      <c r="E567" s="273"/>
      <c r="F567" s="155" t="s">
        <v>199</v>
      </c>
      <c r="G567" s="257">
        <f>G566</f>
        <v>0</v>
      </c>
    </row>
    <row r="568" spans="1:12" s="142" customFormat="1" ht="8.1" customHeight="1" x14ac:dyDescent="0.2">
      <c r="A568" s="61"/>
      <c r="B568" s="252"/>
      <c r="C568" s="227"/>
      <c r="D568" s="228"/>
      <c r="E568" s="85"/>
      <c r="F568" s="220"/>
    </row>
    <row r="569" spans="1:12" ht="12.6" customHeight="1" x14ac:dyDescent="0.2">
      <c r="A569" s="10"/>
      <c r="B569" s="63" t="s">
        <v>458</v>
      </c>
      <c r="C569" s="11"/>
      <c r="D569" s="141"/>
      <c r="E569" s="11"/>
      <c r="F569" s="11"/>
    </row>
    <row r="570" spans="1:12" ht="12.6" customHeight="1" x14ac:dyDescent="0.2">
      <c r="A570" s="10"/>
      <c r="B570" s="280" t="s">
        <v>459</v>
      </c>
      <c r="C570" s="280"/>
      <c r="E570" s="258">
        <v>0.1</v>
      </c>
      <c r="G570" s="3">
        <f t="shared" ref="G570:G577" si="20">$G$566*E570</f>
        <v>0</v>
      </c>
    </row>
    <row r="571" spans="1:12" ht="12.6" customHeight="1" x14ac:dyDescent="0.2">
      <c r="A571" s="10"/>
      <c r="B571" s="280" t="s">
        <v>460</v>
      </c>
      <c r="C571" s="280"/>
      <c r="E571" s="258">
        <v>0.1</v>
      </c>
      <c r="G571" s="3">
        <f t="shared" si="20"/>
        <v>0</v>
      </c>
    </row>
    <row r="572" spans="1:12" ht="12.6" customHeight="1" x14ac:dyDescent="0.2">
      <c r="A572" s="10"/>
      <c r="B572" s="280" t="s">
        <v>461</v>
      </c>
      <c r="C572" s="280"/>
      <c r="E572" s="258">
        <v>0.05</v>
      </c>
      <c r="G572" s="3">
        <f t="shared" si="20"/>
        <v>0</v>
      </c>
    </row>
    <row r="573" spans="1:12" ht="12.6" customHeight="1" x14ac:dyDescent="0.2">
      <c r="A573" s="10"/>
      <c r="B573" s="280" t="s">
        <v>462</v>
      </c>
      <c r="C573" s="280"/>
      <c r="E573" s="258">
        <v>4.4999999999999998E-2</v>
      </c>
      <c r="G573" s="3">
        <f t="shared" si="20"/>
        <v>0</v>
      </c>
    </row>
    <row r="574" spans="1:12" ht="12.6" customHeight="1" x14ac:dyDescent="0.2">
      <c r="A574" s="10"/>
      <c r="B574" s="280" t="s">
        <v>463</v>
      </c>
      <c r="C574" s="280"/>
      <c r="E574" s="258">
        <v>0.03</v>
      </c>
      <c r="G574" s="3">
        <f t="shared" si="20"/>
        <v>0</v>
      </c>
    </row>
    <row r="575" spans="1:12" ht="12.6" customHeight="1" x14ac:dyDescent="0.2">
      <c r="A575" s="10"/>
      <c r="B575" s="280" t="s">
        <v>464</v>
      </c>
      <c r="C575" s="280"/>
      <c r="E575" s="258">
        <v>2.2499999999999999E-2</v>
      </c>
      <c r="G575" s="3">
        <f t="shared" si="20"/>
        <v>0</v>
      </c>
    </row>
    <row r="576" spans="1:12" ht="38.25" customHeight="1" x14ac:dyDescent="0.2">
      <c r="A576" s="10"/>
      <c r="B576" s="281" t="s">
        <v>465</v>
      </c>
      <c r="C576" s="281"/>
      <c r="D576" s="281"/>
      <c r="E576" s="258">
        <v>0.01</v>
      </c>
      <c r="G576" s="3">
        <f t="shared" si="20"/>
        <v>0</v>
      </c>
    </row>
    <row r="577" spans="1:9" ht="12.6" customHeight="1" x14ac:dyDescent="0.2">
      <c r="A577" s="10"/>
      <c r="B577" s="78" t="s">
        <v>466</v>
      </c>
      <c r="C577" s="259"/>
      <c r="D577" s="247"/>
      <c r="E577" s="258">
        <v>1E-3</v>
      </c>
      <c r="G577" s="3">
        <f t="shared" si="20"/>
        <v>0</v>
      </c>
      <c r="I577" s="54"/>
    </row>
    <row r="578" spans="1:9" ht="12.6" customHeight="1" x14ac:dyDescent="0.2">
      <c r="A578" s="10"/>
      <c r="B578" s="78" t="s">
        <v>467</v>
      </c>
      <c r="C578" s="259"/>
      <c r="D578" s="247"/>
      <c r="E578" s="258">
        <v>0.18</v>
      </c>
      <c r="G578" s="3">
        <f>G570*E578</f>
        <v>0</v>
      </c>
      <c r="I578" s="54"/>
    </row>
    <row r="579" spans="1:9" ht="12.6" customHeight="1" x14ac:dyDescent="0.2">
      <c r="A579" s="10"/>
      <c r="B579" s="78" t="s">
        <v>468</v>
      </c>
      <c r="C579" s="259"/>
      <c r="D579" s="247"/>
      <c r="E579" s="258" t="s">
        <v>469</v>
      </c>
      <c r="G579" s="3"/>
      <c r="I579" s="54"/>
    </row>
    <row r="580" spans="1:9" ht="12.6" customHeight="1" x14ac:dyDescent="0.2">
      <c r="A580" s="10"/>
      <c r="B580" s="78" t="s">
        <v>470</v>
      </c>
      <c r="C580" s="259"/>
      <c r="D580" s="247"/>
      <c r="E580" s="258" t="s">
        <v>469</v>
      </c>
      <c r="G580" s="3"/>
      <c r="I580" s="54"/>
    </row>
    <row r="581" spans="1:9" ht="26.25" customHeight="1" x14ac:dyDescent="0.2">
      <c r="A581" s="10"/>
      <c r="B581" s="281" t="s">
        <v>471</v>
      </c>
      <c r="C581" s="281"/>
      <c r="D581" s="281"/>
      <c r="E581" s="11" t="s">
        <v>469</v>
      </c>
      <c r="G581" s="3"/>
      <c r="I581" s="54"/>
    </row>
    <row r="582" spans="1:9" s="142" customFormat="1" ht="8.1" customHeight="1" x14ac:dyDescent="0.2">
      <c r="A582" s="61"/>
      <c r="B582" s="252"/>
      <c r="C582" s="227"/>
      <c r="D582" s="228"/>
      <c r="E582" s="85"/>
      <c r="F582" s="220"/>
    </row>
    <row r="583" spans="1:9" x14ac:dyDescent="0.2">
      <c r="A583" s="10"/>
      <c r="B583" s="273" t="s">
        <v>472</v>
      </c>
      <c r="C583" s="273"/>
      <c r="D583" s="273"/>
      <c r="E583" s="273"/>
      <c r="F583" s="3" t="s">
        <v>199</v>
      </c>
      <c r="G583" s="3">
        <f>SUM(G570:G581)</f>
        <v>0</v>
      </c>
      <c r="H583" s="142"/>
      <c r="I583" s="260"/>
    </row>
    <row r="584" spans="1:9" s="142" customFormat="1" ht="8.1" customHeight="1" x14ac:dyDescent="0.2">
      <c r="A584" s="61"/>
      <c r="B584" s="252"/>
      <c r="C584" s="227"/>
      <c r="D584" s="228"/>
      <c r="E584" s="85"/>
      <c r="F584" s="220"/>
    </row>
    <row r="585" spans="1:9" x14ac:dyDescent="0.2">
      <c r="A585" s="10"/>
      <c r="B585" s="272" t="s">
        <v>473</v>
      </c>
      <c r="C585" s="272"/>
      <c r="D585" s="272"/>
      <c r="E585" s="272"/>
      <c r="F585" s="3" t="s">
        <v>199</v>
      </c>
      <c r="G585" s="3">
        <f>SUM(G583+G566)</f>
        <v>0</v>
      </c>
    </row>
    <row r="586" spans="1:9" s="142" customFormat="1" ht="8.1" customHeight="1" x14ac:dyDescent="0.2">
      <c r="A586" s="61"/>
      <c r="B586" s="252"/>
      <c r="C586" s="227"/>
      <c r="D586" s="228"/>
      <c r="E586" s="85"/>
      <c r="F586" s="220"/>
    </row>
    <row r="587" spans="1:9" ht="24" customHeight="1" x14ac:dyDescent="0.2">
      <c r="A587" s="204" t="s">
        <v>474</v>
      </c>
      <c r="B587" s="279" t="s">
        <v>475</v>
      </c>
      <c r="C587" s="279"/>
      <c r="D587" s="279"/>
      <c r="E587" s="279"/>
      <c r="F587" s="279"/>
      <c r="G587" s="279"/>
    </row>
    <row r="588" spans="1:9" ht="26.25" customHeight="1" x14ac:dyDescent="0.2">
      <c r="A588" s="204" t="s">
        <v>476</v>
      </c>
      <c r="B588" s="282" t="s">
        <v>477</v>
      </c>
      <c r="C588" s="282"/>
      <c r="D588" s="282"/>
      <c r="E588" s="282"/>
      <c r="F588" s="282"/>
      <c r="G588" s="282"/>
    </row>
    <row r="589" spans="1:9" x14ac:dyDescent="0.2">
      <c r="A589" s="204" t="s">
        <v>478</v>
      </c>
      <c r="B589" s="282" t="s">
        <v>479</v>
      </c>
      <c r="C589" s="282"/>
      <c r="D589" s="282"/>
      <c r="E589" s="282"/>
      <c r="F589" s="282"/>
      <c r="G589" s="282"/>
    </row>
    <row r="590" spans="1:9" ht="25.5" customHeight="1" x14ac:dyDescent="0.2">
      <c r="A590" s="261" t="s">
        <v>480</v>
      </c>
      <c r="B590" s="282" t="s">
        <v>481</v>
      </c>
      <c r="C590" s="282"/>
      <c r="D590" s="282"/>
      <c r="E590" s="282"/>
      <c r="F590" s="282"/>
      <c r="G590" s="282"/>
    </row>
    <row r="591" spans="1:9" x14ac:dyDescent="0.2">
      <c r="A591" s="261" t="s">
        <v>482</v>
      </c>
      <c r="B591" s="283" t="s">
        <v>483</v>
      </c>
      <c r="C591" s="283"/>
      <c r="D591" s="283"/>
      <c r="E591" s="283"/>
      <c r="F591" s="283"/>
      <c r="G591" s="283"/>
    </row>
    <row r="592" spans="1:9" x14ac:dyDescent="0.2">
      <c r="A592" s="202" t="s">
        <v>484</v>
      </c>
      <c r="B592" s="283" t="s">
        <v>485</v>
      </c>
      <c r="C592" s="283"/>
      <c r="D592" s="283"/>
      <c r="E592" s="283"/>
      <c r="F592" s="283"/>
      <c r="G592" s="283"/>
    </row>
    <row r="593" spans="1:7" s="142" customFormat="1" ht="8.1" customHeight="1" x14ac:dyDescent="0.2">
      <c r="A593" s="61"/>
      <c r="B593" s="252"/>
      <c r="C593" s="227"/>
      <c r="D593" s="228"/>
      <c r="E593" s="85"/>
      <c r="F593" s="220"/>
    </row>
    <row r="594" spans="1:7" ht="12" customHeight="1" x14ac:dyDescent="0.2">
      <c r="A594" s="284"/>
      <c r="B594" s="284"/>
      <c r="C594" s="262"/>
      <c r="D594" s="285"/>
      <c r="E594" s="285"/>
      <c r="F594" s="285"/>
      <c r="G594" s="285"/>
    </row>
    <row r="595" spans="1:7" s="142" customFormat="1" ht="8.1" customHeight="1" x14ac:dyDescent="0.2">
      <c r="A595" s="61"/>
      <c r="B595" s="252"/>
      <c r="C595" s="227"/>
      <c r="D595" s="228"/>
      <c r="E595" s="85"/>
      <c r="F595" s="220"/>
    </row>
    <row r="596" spans="1:7" s="142" customFormat="1" ht="8.1" customHeight="1" x14ac:dyDescent="0.2">
      <c r="A596" s="61"/>
      <c r="B596" s="252"/>
      <c r="C596" s="227"/>
      <c r="D596" s="228"/>
      <c r="E596" s="85"/>
      <c r="F596" s="220"/>
    </row>
    <row r="597" spans="1:7" x14ac:dyDescent="0.2">
      <c r="A597" s="286"/>
      <c r="B597" s="286"/>
      <c r="C597" s="263"/>
      <c r="D597" s="287"/>
      <c r="E597" s="287"/>
      <c r="F597" s="287"/>
      <c r="G597" s="287"/>
    </row>
    <row r="598" spans="1:7" x14ac:dyDescent="0.2">
      <c r="A598" s="288"/>
      <c r="B598" s="288"/>
      <c r="C598" s="264"/>
      <c r="D598" s="287"/>
      <c r="E598" s="287"/>
      <c r="F598" s="287"/>
      <c r="G598" s="287"/>
    </row>
    <row r="599" spans="1:7" s="142" customFormat="1" ht="8.1" customHeight="1" x14ac:dyDescent="0.2">
      <c r="A599" s="61"/>
      <c r="B599" s="252"/>
      <c r="C599" s="227"/>
      <c r="D599" s="228"/>
      <c r="E599" s="85"/>
      <c r="F599" s="220"/>
    </row>
    <row r="600" spans="1:7" ht="12" customHeight="1" x14ac:dyDescent="0.2">
      <c r="A600" s="289"/>
      <c r="B600" s="289"/>
      <c r="C600" s="289"/>
      <c r="D600" s="289"/>
      <c r="E600" s="289"/>
      <c r="F600" s="289"/>
      <c r="G600" s="289"/>
    </row>
    <row r="601" spans="1:7" s="142" customFormat="1" ht="8.1" customHeight="1" x14ac:dyDescent="0.2">
      <c r="A601" s="61"/>
      <c r="B601" s="252"/>
      <c r="C601" s="227"/>
      <c r="D601" s="228"/>
      <c r="E601" s="85"/>
      <c r="F601" s="220"/>
    </row>
    <row r="602" spans="1:7" s="142" customFormat="1" ht="8.1" customHeight="1" x14ac:dyDescent="0.2">
      <c r="A602" s="61"/>
      <c r="B602" s="252"/>
      <c r="C602" s="227"/>
      <c r="D602" s="228"/>
      <c r="E602" s="85"/>
      <c r="F602" s="220"/>
    </row>
    <row r="603" spans="1:7" x14ac:dyDescent="0.2">
      <c r="A603" s="61"/>
      <c r="B603" s="252"/>
      <c r="C603" s="227"/>
      <c r="D603" s="228"/>
      <c r="E603" s="85"/>
      <c r="F603" s="220"/>
      <c r="G603" s="142"/>
    </row>
    <row r="604" spans="1:7" x14ac:dyDescent="0.2">
      <c r="A604" s="61"/>
      <c r="B604" s="252"/>
      <c r="C604" s="227"/>
      <c r="D604" s="228"/>
      <c r="E604" s="85"/>
      <c r="F604" s="220"/>
      <c r="G604" s="142"/>
    </row>
    <row r="605" spans="1:7" s="142" customFormat="1" ht="8.1" customHeight="1" x14ac:dyDescent="0.2">
      <c r="A605" s="291" t="s">
        <v>486</v>
      </c>
      <c r="B605" s="291"/>
      <c r="C605" s="254"/>
      <c r="D605" s="199"/>
      <c r="E605" s="254"/>
      <c r="F605" s="255"/>
      <c r="G605" s="257"/>
    </row>
    <row r="606" spans="1:7" ht="12" customHeight="1" x14ac:dyDescent="0.2">
      <c r="A606" s="292" t="s">
        <v>487</v>
      </c>
      <c r="B606" s="292"/>
      <c r="C606" s="46"/>
    </row>
    <row r="607" spans="1:7" s="142" customFormat="1" ht="8.1" customHeight="1" x14ac:dyDescent="0.2">
      <c r="A607" s="290" t="s">
        <v>488</v>
      </c>
      <c r="B607" s="290"/>
      <c r="C607" s="46"/>
      <c r="D607" s="42"/>
      <c r="E607" s="43"/>
      <c r="F607" s="43"/>
      <c r="G607" s="41"/>
    </row>
    <row r="608" spans="1:7" s="142" customFormat="1" ht="8.1" customHeight="1" x14ac:dyDescent="0.2">
      <c r="A608" s="59"/>
      <c r="B608" s="40"/>
      <c r="C608" s="41"/>
      <c r="D608" s="42"/>
      <c r="E608" s="43"/>
      <c r="F608" s="43"/>
      <c r="G608" s="41"/>
    </row>
    <row r="609" spans="1:14" ht="12" customHeight="1" x14ac:dyDescent="0.2"/>
    <row r="611" spans="1:14" s="142" customFormat="1" ht="8.1" customHeight="1" x14ac:dyDescent="0.2">
      <c r="A611" s="59"/>
      <c r="B611" s="40"/>
      <c r="C611" s="41"/>
      <c r="D611" s="42"/>
      <c r="E611" s="43"/>
      <c r="F611" s="43"/>
      <c r="G611" s="41"/>
    </row>
    <row r="612" spans="1:14" s="142" customFormat="1" ht="8.1" customHeight="1" x14ac:dyDescent="0.2">
      <c r="A612" s="59"/>
      <c r="B612" s="40"/>
      <c r="C612" s="41"/>
      <c r="D612" s="42"/>
      <c r="E612" s="43"/>
      <c r="F612" s="43"/>
      <c r="G612" s="41"/>
    </row>
    <row r="613" spans="1:14" ht="12" customHeight="1" x14ac:dyDescent="0.2"/>
    <row r="614" spans="1:14" s="42" customFormat="1" ht="12" customHeight="1" x14ac:dyDescent="0.2">
      <c r="A614" s="59"/>
      <c r="B614" s="40"/>
      <c r="C614" s="41"/>
      <c r="E614" s="43"/>
      <c r="F614" s="43"/>
      <c r="G614" s="41"/>
      <c r="H614" s="6"/>
      <c r="I614" s="6"/>
      <c r="J614" s="6"/>
      <c r="K614" s="6"/>
      <c r="L614" s="6"/>
      <c r="M614" s="6"/>
      <c r="N614" s="6"/>
    </row>
    <row r="615" spans="1:14" s="42" customFormat="1" ht="12" customHeight="1" x14ac:dyDescent="0.2">
      <c r="A615" s="59"/>
      <c r="B615" s="40"/>
      <c r="C615" s="41"/>
      <c r="E615" s="43"/>
      <c r="F615" s="43"/>
      <c r="G615" s="41"/>
      <c r="H615" s="6"/>
      <c r="I615" s="6"/>
      <c r="J615" s="6"/>
      <c r="K615" s="6"/>
      <c r="L615" s="6"/>
      <c r="M615" s="6"/>
      <c r="N615" s="6"/>
    </row>
  </sheetData>
  <mergeCells count="57">
    <mergeCell ref="A600:G600"/>
    <mergeCell ref="A607:B607"/>
    <mergeCell ref="A605:B605"/>
    <mergeCell ref="A606:B606"/>
    <mergeCell ref="A594:B594"/>
    <mergeCell ref="D594:G594"/>
    <mergeCell ref="A597:B597"/>
    <mergeCell ref="D597:G597"/>
    <mergeCell ref="A598:B598"/>
    <mergeCell ref="D598:G598"/>
    <mergeCell ref="B588:G588"/>
    <mergeCell ref="B589:G589"/>
    <mergeCell ref="B590:G590"/>
    <mergeCell ref="B591:G591"/>
    <mergeCell ref="B592:G592"/>
    <mergeCell ref="B587:G587"/>
    <mergeCell ref="B567:E567"/>
    <mergeCell ref="B570:C570"/>
    <mergeCell ref="B571:C571"/>
    <mergeCell ref="B572:C572"/>
    <mergeCell ref="B573:C573"/>
    <mergeCell ref="B574:C574"/>
    <mergeCell ref="B575:C575"/>
    <mergeCell ref="B576:D576"/>
    <mergeCell ref="B581:D581"/>
    <mergeCell ref="B583:E583"/>
    <mergeCell ref="B585:E585"/>
    <mergeCell ref="B566:E566"/>
    <mergeCell ref="B456:E456"/>
    <mergeCell ref="B475:D475"/>
    <mergeCell ref="B529:E529"/>
    <mergeCell ref="B538:E538"/>
    <mergeCell ref="B550:E550"/>
    <mergeCell ref="B552:E552"/>
    <mergeCell ref="B555:E555"/>
    <mergeCell ref="B556:E556"/>
    <mergeCell ref="B557:E557"/>
    <mergeCell ref="B559:E559"/>
    <mergeCell ref="B564:E564"/>
    <mergeCell ref="B451:E451"/>
    <mergeCell ref="B12:D12"/>
    <mergeCell ref="B165:E165"/>
    <mergeCell ref="B261:E261"/>
    <mergeCell ref="B308:E308"/>
    <mergeCell ref="B349:E349"/>
    <mergeCell ref="B351:E351"/>
    <mergeCell ref="B394:E394"/>
    <mergeCell ref="B396:C396"/>
    <mergeCell ref="B407:C407"/>
    <mergeCell ref="B416:E416"/>
    <mergeCell ref="B432:E432"/>
    <mergeCell ref="A6:G6"/>
    <mergeCell ref="A1:D1"/>
    <mergeCell ref="A2:B2"/>
    <mergeCell ref="A3:B3"/>
    <mergeCell ref="B4:E4"/>
    <mergeCell ref="A5:G5"/>
  </mergeCells>
  <pageMargins left="0.23622047244094491" right="0.23622047244094491" top="0.55118110236220474" bottom="0.55118110236220474" header="0.31496062992125984" footer="0.31496062992125984"/>
  <pageSetup orientation="portrait" r:id="rId1"/>
  <headerFooter>
    <oddFooter xml:space="preserve">&amp;L&amp;P/&amp;N&amp;RPresupuesto Rehabilitacion y Const. Nuevo Modulo ,Escuela Minerva Mirabal de Monte Plata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ESC. SABANA GDE. AHOR </vt:lpstr>
      <vt:lpstr>'LISTADO ESC. SABANA GDE. AHOR '!Área_de_impresión</vt:lpstr>
      <vt:lpstr>'LISTADO ESC. SABANA GDE. AHOR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Juan Pablo Mota De Jesus</cp:lastModifiedBy>
  <dcterms:created xsi:type="dcterms:W3CDTF">2018-06-04T20:46:18Z</dcterms:created>
  <dcterms:modified xsi:type="dcterms:W3CDTF">2018-06-05T17:48:40Z</dcterms:modified>
</cp:coreProperties>
</file>